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umad.umsystem.edu\files\MU Operations\ehs\Shared\RSS\Equipment\Calibrations\Benchtop Calibrations\"/>
    </mc:Choice>
  </mc:AlternateContent>
  <xr:revisionPtr revIDLastSave="0" documentId="13_ncr:1_{79A8202F-6DF0-4174-83A0-FE8B121FEF8F}" xr6:coauthVersionLast="47" xr6:coauthVersionMax="47" xr10:uidLastSave="{00000000-0000-0000-0000-000000000000}"/>
  <bookViews>
    <workbookView xWindow="-120" yWindow="-120" windowWidth="29040" windowHeight="15720" xr2:uid="{ECB83B17-B55B-4305-A9AC-DBAFDAC4E578}"/>
  </bookViews>
  <sheets>
    <sheet name="Calibration" sheetId="1" r:id="rId1"/>
    <sheet name="Print this out" sheetId="3" r:id="rId2"/>
    <sheet name="MDA Formul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8" i="3"/>
  <c r="A4" i="3"/>
  <c r="A5" i="3"/>
  <c r="A3" i="3"/>
  <c r="C4" i="1" l="1"/>
  <c r="L10" i="1"/>
  <c r="L9" i="1"/>
  <c r="L8" i="1"/>
  <c r="I8" i="1"/>
  <c r="I9" i="1"/>
  <c r="I10" i="1"/>
  <c r="M8" i="1" l="1"/>
  <c r="N8" i="1" s="1"/>
  <c r="B3" i="3" s="1"/>
  <c r="B10" i="3"/>
  <c r="M9" i="1"/>
  <c r="N9" i="1" s="1"/>
  <c r="M10" i="1"/>
  <c r="N10" i="1" s="1"/>
  <c r="O10" i="1" l="1"/>
  <c r="B5" i="3"/>
  <c r="O9" i="1"/>
  <c r="B4" i="3"/>
  <c r="B6" i="3" s="1"/>
  <c r="O8" i="1"/>
  <c r="C14" i="1"/>
  <c r="P8" i="1"/>
  <c r="C3" i="3" s="1"/>
  <c r="P9" i="1"/>
  <c r="C4" i="3" s="1"/>
  <c r="P10" i="1"/>
  <c r="C5" i="3" s="1"/>
  <c r="C6" i="3" l="1"/>
</calcChain>
</file>

<file path=xl/sharedStrings.xml><?xml version="1.0" encoding="utf-8"?>
<sst xmlns="http://schemas.openxmlformats.org/spreadsheetml/2006/main" count="69" uniqueCount="64">
  <si>
    <t>Radionuclide</t>
  </si>
  <si>
    <t>Serial No.</t>
  </si>
  <si>
    <t>Instrument Setting (Window)</t>
  </si>
  <si>
    <t>Gross Sample (CPM)</t>
  </si>
  <si>
    <t>Net Sample (CPM)</t>
  </si>
  <si>
    <t>Background (CPM)</t>
  </si>
  <si>
    <t>Authorized User:</t>
  </si>
  <si>
    <t>Building:</t>
  </si>
  <si>
    <t>Room:</t>
  </si>
  <si>
    <t>Calibration Date:</t>
  </si>
  <si>
    <t>Instrument Type:</t>
  </si>
  <si>
    <t>Manufacturer/Model:</t>
  </si>
  <si>
    <t>Serial No.:</t>
  </si>
  <si>
    <t>Efficiency</t>
  </si>
  <si>
    <t>P-32/Si-32</t>
  </si>
  <si>
    <t>C-14</t>
  </si>
  <si>
    <t>H-3</t>
  </si>
  <si>
    <t>256-2000</t>
  </si>
  <si>
    <t>Channel/Region</t>
  </si>
  <si>
    <t>C</t>
  </si>
  <si>
    <t>B</t>
  </si>
  <si>
    <t>A</t>
  </si>
  <si>
    <t>18.5-256</t>
  </si>
  <si>
    <t>2-18.6</t>
  </si>
  <si>
    <t>Decayed Activity (DPM)</t>
  </si>
  <si>
    <t>Half-Life (days)</t>
  </si>
  <si>
    <t>Sample Count Time (min)</t>
  </si>
  <si>
    <t>Background Count Time (min)</t>
  </si>
  <si>
    <t>MDA (DPM)</t>
  </si>
  <si>
    <t>LSC</t>
  </si>
  <si>
    <t>How to use this spreadsheet:</t>
  </si>
  <si>
    <t>Step 1:</t>
  </si>
  <si>
    <t>Step 2:</t>
  </si>
  <si>
    <t>Step 3:</t>
  </si>
  <si>
    <t>RSS recommends counting your samples for 1 minute. Most of the time, LSC standards sets come with a background, C-14, and H-3 standard. If you have more sources to count, you can adjust the above template as you need.</t>
  </si>
  <si>
    <t>Make sure to enter each standard's Assay Date and Assay Activity so the spreadsheet can decay correct it to today's date.</t>
  </si>
  <si>
    <t>The Calibration Date above will auto populate with the day you open the spreadsheet.</t>
  </si>
  <si>
    <t xml:space="preserve">Step 4: </t>
  </si>
  <si>
    <t>Step 5:</t>
  </si>
  <si>
    <t>Standard Assay Activity (DPM)</t>
  </si>
  <si>
    <t>Standard Assay Reference Date</t>
  </si>
  <si>
    <t xml:space="preserve">Step 6: </t>
  </si>
  <si>
    <t>Once you collect data, enter the background cpm for each region. Data from the image below has been entered as an example</t>
  </si>
  <si>
    <t>All highlighted fields are where you enter your data. Example data has been entered for demonstration purposes and will need to be updated with your data.</t>
  </si>
  <si>
    <t>If you have an older LSC such as a Beckman, you will need to make sure your swipe protocol has a calibration factor set to 1 for each isotope before you collect data. This will ensure that your results will be in CPM. See the red circle below for the calibration factors.</t>
  </si>
  <si>
    <t>Step 7:</t>
  </si>
  <si>
    <t>Enter the data for each standard. Only enter the cpm that corresponds to the isotope and region of interest. See the highlighted portions in the below example, data has been entered above as an example.</t>
  </si>
  <si>
    <t>Step 8:</t>
  </si>
  <si>
    <t>Make sure the efficiency above looks correct. Typical efficiencies for H-3 will be 50-65%, C-14 will be 65-75%, and P-32 will be 70-90% for older LSCs.</t>
  </si>
  <si>
    <t>Step 9:</t>
  </si>
  <si>
    <t>Make sure your MDAs are &lt;200 dpm which is the trigger level for removable contamination.</t>
  </si>
  <si>
    <t>Step 10:</t>
  </si>
  <si>
    <t>If the data looks good, then for older LSCs such as Beckmans, update the swipe protocol with the new calibration factors.</t>
  </si>
  <si>
    <t>Calibration Factor</t>
  </si>
  <si>
    <t>Step 11:</t>
  </si>
  <si>
    <t>Step 12:</t>
  </si>
  <si>
    <t>Send a final copy to RSS at rad@missouri.edu</t>
  </si>
  <si>
    <t>Calibration performed by:</t>
  </si>
  <si>
    <t>Swipe Protocol #:</t>
  </si>
  <si>
    <t>Unknown Efficiency:</t>
  </si>
  <si>
    <t>Calibration Sticker</t>
  </si>
  <si>
    <t>Calibrated by:</t>
  </si>
  <si>
    <t>Unknown</t>
  </si>
  <si>
    <t>Go to sheet "Print this out", print out the calibration information, and place it on your LSC. Everything on the calibration sheet will auto populate from this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</si>
</sst>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40">
    <xf numFmtId="0" fontId="0" fillId="0" borderId="0" xfId="0"/>
    <xf numFmtId="0" fontId="0" fillId="0" borderId="0" xfId="0" applyAlignment="1">
      <alignment wrapText="1"/>
    </xf>
    <xf numFmtId="0" fontId="0" fillId="2" borderId="0" xfId="0" applyFill="1"/>
    <xf numFmtId="0" fontId="0" fillId="0" borderId="0" xfId="0" applyAlignment="1">
      <alignment horizontal="center" wrapText="1"/>
    </xf>
    <xf numFmtId="0" fontId="0" fillId="0" borderId="0" xfId="0" applyAlignment="1">
      <alignment horizontal="center"/>
    </xf>
    <xf numFmtId="2" fontId="0" fillId="0" borderId="0" xfId="0" applyNumberFormat="1"/>
    <xf numFmtId="1" fontId="0" fillId="0" borderId="0" xfId="0" applyNumberFormat="1"/>
    <xf numFmtId="14" fontId="0" fillId="2" borderId="0" xfId="0" applyNumberFormat="1" applyFill="1"/>
    <xf numFmtId="0" fontId="2" fillId="0" borderId="3" xfId="0" applyFont="1" applyBorder="1" applyAlignment="1">
      <alignment wrapText="1"/>
    </xf>
    <xf numFmtId="11" fontId="0" fillId="0" borderId="0" xfId="0" applyNumberFormat="1"/>
    <xf numFmtId="0" fontId="2" fillId="0" borderId="1" xfId="0" applyFont="1" applyBorder="1" applyAlignment="1">
      <alignment horizontal="right" wrapText="1"/>
    </xf>
    <xf numFmtId="0" fontId="2" fillId="0" borderId="1" xfId="0" applyFont="1" applyBorder="1" applyAlignment="1">
      <alignment horizontal="right"/>
    </xf>
    <xf numFmtId="0" fontId="0" fillId="2" borderId="1" xfId="0" applyFill="1" applyBorder="1" applyAlignment="1">
      <alignment horizontal="center" wrapText="1"/>
    </xf>
    <xf numFmtId="0" fontId="0" fillId="2" borderId="2" xfId="0" applyFill="1" applyBorder="1" applyAlignment="1">
      <alignment horizontal="center"/>
    </xf>
    <xf numFmtId="0" fontId="2" fillId="0" borderId="2" xfId="0" applyFont="1" applyBorder="1" applyAlignment="1">
      <alignment horizontal="right"/>
    </xf>
    <xf numFmtId="0" fontId="0" fillId="0" borderId="3" xfId="0" applyBorder="1" applyAlignment="1">
      <alignment horizontal="center"/>
    </xf>
    <xf numFmtId="14" fontId="0" fillId="0" borderId="1" xfId="0" applyNumberFormat="1" applyFill="1" applyBorder="1" applyAlignment="1">
      <alignment horizontal="center"/>
    </xf>
    <xf numFmtId="0" fontId="0" fillId="0" borderId="1" xfId="0" applyFill="1" applyBorder="1" applyAlignment="1">
      <alignment horizontal="center"/>
    </xf>
    <xf numFmtId="0" fontId="0" fillId="0" borderId="4" xfId="0" applyBorder="1" applyAlignment="1">
      <alignment horizontal="center"/>
    </xf>
    <xf numFmtId="0" fontId="2" fillId="0" borderId="4" xfId="0" applyFont="1" applyFill="1" applyBorder="1" applyAlignment="1">
      <alignment horizontal="right"/>
    </xf>
    <xf numFmtId="0" fontId="2" fillId="0" borderId="4" xfId="0" applyFont="1" applyBorder="1" applyAlignment="1">
      <alignment horizontal="right"/>
    </xf>
    <xf numFmtId="9" fontId="0" fillId="0" borderId="4" xfId="2" applyFont="1" applyBorder="1" applyAlignment="1">
      <alignment horizontal="center"/>
    </xf>
    <xf numFmtId="9" fontId="0" fillId="0" borderId="1" xfId="2" applyFont="1" applyBorder="1"/>
    <xf numFmtId="0" fontId="0" fillId="0" borderId="10" xfId="0" applyBorder="1"/>
    <xf numFmtId="9" fontId="0" fillId="0" borderId="0" xfId="2" applyFont="1" applyBorder="1"/>
    <xf numFmtId="1" fontId="0" fillId="0" borderId="11" xfId="0" applyNumberFormat="1" applyBorder="1"/>
    <xf numFmtId="0" fontId="0" fillId="0" borderId="12" xfId="0" applyBorder="1"/>
    <xf numFmtId="1" fontId="0" fillId="0" borderId="13" xfId="0" applyNumberFormat="1" applyBorder="1"/>
    <xf numFmtId="0" fontId="0" fillId="0" borderId="4" xfId="0" applyBorder="1"/>
    <xf numFmtId="0" fontId="2"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4" fillId="0" borderId="14" xfId="0" applyFont="1" applyBorder="1"/>
    <xf numFmtId="9" fontId="4" fillId="0" borderId="15" xfId="2" applyFont="1" applyBorder="1"/>
    <xf numFmtId="1" fontId="4" fillId="0" borderId="16" xfId="2" applyNumberFormat="1" applyFont="1" applyBorder="1"/>
    <xf numFmtId="14" fontId="0" fillId="0" borderId="4" xfId="0" applyNumberFormat="1" applyBorder="1"/>
  </cellXfs>
  <cellStyles count="3">
    <cellStyle name="Normal" xfId="0" builtinId="0"/>
    <cellStyle name="Normal 3" xfId="1" xr:uid="{B60F9E4B-782C-4614-9AA5-7EFAF93BEBF1}"/>
    <cellStyle name="Percent" xfId="2" builtinId="5"/>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590551</xdr:colOff>
      <xdr:row>26</xdr:row>
      <xdr:rowOff>161925</xdr:rowOff>
    </xdr:from>
    <xdr:to>
      <xdr:col>23</xdr:col>
      <xdr:colOff>171450</xdr:colOff>
      <xdr:row>44</xdr:row>
      <xdr:rowOff>19050</xdr:rowOff>
    </xdr:to>
    <xdr:grpSp>
      <xdr:nvGrpSpPr>
        <xdr:cNvPr id="16" name="Group 15">
          <a:extLst>
            <a:ext uri="{FF2B5EF4-FFF2-40B4-BE49-F238E27FC236}">
              <a16:creationId xmlns:a16="http://schemas.microsoft.com/office/drawing/2014/main" id="{C533C8BD-A4AB-5CAF-0F67-480E9091CE6A}"/>
            </a:ext>
          </a:extLst>
        </xdr:cNvPr>
        <xdr:cNvGrpSpPr/>
      </xdr:nvGrpSpPr>
      <xdr:grpSpPr>
        <a:xfrm>
          <a:off x="5286376" y="5915025"/>
          <a:ext cx="10715624" cy="3286125"/>
          <a:chOff x="5105401" y="5133975"/>
          <a:chExt cx="10715624" cy="3286125"/>
        </a:xfrm>
      </xdr:grpSpPr>
      <xdr:grpSp>
        <xdr:nvGrpSpPr>
          <xdr:cNvPr id="6" name="Group 5">
            <a:extLst>
              <a:ext uri="{FF2B5EF4-FFF2-40B4-BE49-F238E27FC236}">
                <a16:creationId xmlns:a16="http://schemas.microsoft.com/office/drawing/2014/main" id="{107C1BB0-A6CB-3435-5244-74944441D014}"/>
              </a:ext>
            </a:extLst>
          </xdr:cNvPr>
          <xdr:cNvGrpSpPr/>
        </xdr:nvGrpSpPr>
        <xdr:grpSpPr>
          <a:xfrm>
            <a:off x="6086475" y="5133975"/>
            <a:ext cx="9734550" cy="3286125"/>
            <a:chOff x="6029325" y="4600575"/>
            <a:chExt cx="8886826" cy="2862964"/>
          </a:xfrm>
        </xdr:grpSpPr>
        <xdr:grpSp>
          <xdr:nvGrpSpPr>
            <xdr:cNvPr id="5" name="Group 4">
              <a:extLst>
                <a:ext uri="{FF2B5EF4-FFF2-40B4-BE49-F238E27FC236}">
                  <a16:creationId xmlns:a16="http://schemas.microsoft.com/office/drawing/2014/main" id="{8739FBBB-50EF-9EA9-0942-C1105EB67C4A}"/>
                </a:ext>
              </a:extLst>
            </xdr:cNvPr>
            <xdr:cNvGrpSpPr/>
          </xdr:nvGrpSpPr>
          <xdr:grpSpPr>
            <a:xfrm>
              <a:off x="6029325" y="4600575"/>
              <a:ext cx="7482589" cy="2862964"/>
              <a:chOff x="6029325" y="4600575"/>
              <a:chExt cx="7482589" cy="2862964"/>
            </a:xfrm>
          </xdr:grpSpPr>
          <xdr:pic>
            <xdr:nvPicPr>
              <xdr:cNvPr id="2" name="Picture 1">
                <a:extLst>
                  <a:ext uri="{FF2B5EF4-FFF2-40B4-BE49-F238E27FC236}">
                    <a16:creationId xmlns:a16="http://schemas.microsoft.com/office/drawing/2014/main" id="{9068DF36-2125-0771-33C6-58AFC18383DB}"/>
                  </a:ext>
                </a:extLst>
              </xdr:cNvPr>
              <xdr:cNvPicPr>
                <a:picLocks noChangeAspect="1"/>
              </xdr:cNvPicPr>
            </xdr:nvPicPr>
            <xdr:blipFill>
              <a:blip xmlns:r="http://schemas.openxmlformats.org/officeDocument/2006/relationships" r:embed="rId1"/>
              <a:stretch>
                <a:fillRect/>
              </a:stretch>
            </xdr:blipFill>
            <xdr:spPr>
              <a:xfrm rot="16200000">
                <a:off x="8496302" y="2447926"/>
                <a:ext cx="2781688" cy="7249537"/>
              </a:xfrm>
              <a:prstGeom prst="rect">
                <a:avLst/>
              </a:prstGeom>
            </xdr:spPr>
          </xdr:pic>
          <xdr:sp macro="" textlink="">
            <xdr:nvSpPr>
              <xdr:cNvPr id="3" name="Oval 2">
                <a:extLst>
                  <a:ext uri="{FF2B5EF4-FFF2-40B4-BE49-F238E27FC236}">
                    <a16:creationId xmlns:a16="http://schemas.microsoft.com/office/drawing/2014/main" id="{B362CC77-E626-22DA-A4AF-06C97CB0E2F9}"/>
                  </a:ext>
                </a:extLst>
              </xdr:cNvPr>
              <xdr:cNvSpPr/>
            </xdr:nvSpPr>
            <xdr:spPr>
              <a:xfrm>
                <a:off x="6029325" y="4600575"/>
                <a:ext cx="7343775" cy="854741"/>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4" name="TextBox 3">
              <a:extLst>
                <a:ext uri="{FF2B5EF4-FFF2-40B4-BE49-F238E27FC236}">
                  <a16:creationId xmlns:a16="http://schemas.microsoft.com/office/drawing/2014/main" id="{E3BD0E1D-7700-573C-C771-C907B55A7592}"/>
                </a:ext>
              </a:extLst>
            </xdr:cNvPr>
            <xdr:cNvSpPr txBox="1"/>
          </xdr:nvSpPr>
          <xdr:spPr>
            <a:xfrm>
              <a:off x="13468351" y="4867274"/>
              <a:ext cx="1447800" cy="588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&lt;--Calibration Factors set to 1, so data is in cpm.</a:t>
              </a:r>
            </a:p>
          </xdr:txBody>
        </xdr:sp>
      </xdr:grpSp>
      <xdr:sp macro="" textlink="">
        <xdr:nvSpPr>
          <xdr:cNvPr id="9" name="TextBox 8">
            <a:extLst>
              <a:ext uri="{FF2B5EF4-FFF2-40B4-BE49-F238E27FC236}">
                <a16:creationId xmlns:a16="http://schemas.microsoft.com/office/drawing/2014/main" id="{EBBB9365-C380-480A-BF39-E674EB07D8C4}"/>
              </a:ext>
            </a:extLst>
          </xdr:cNvPr>
          <xdr:cNvSpPr txBox="1"/>
        </xdr:nvSpPr>
        <xdr:spPr>
          <a:xfrm>
            <a:off x="5105401" y="6686550"/>
            <a:ext cx="1347782"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a:t>B1: Background </a:t>
            </a:r>
          </a:p>
          <a:p>
            <a:pPr algn="r"/>
            <a:r>
              <a:rPr lang="en-US" sz="1100"/>
              <a:t>B2: C-14</a:t>
            </a:r>
          </a:p>
          <a:p>
            <a:pPr algn="r"/>
            <a:r>
              <a:rPr lang="en-US" sz="1100"/>
              <a:t>B3: H-3</a:t>
            </a:r>
          </a:p>
          <a:p>
            <a:pPr algn="r"/>
            <a:r>
              <a:rPr lang="en-US" sz="1100"/>
              <a:t>B4:</a:t>
            </a:r>
            <a:r>
              <a:rPr lang="en-US" sz="1100" baseline="0"/>
              <a:t> P-32/Si-32</a:t>
            </a:r>
            <a:endParaRPr lang="en-US" sz="1100"/>
          </a:p>
        </xdr:txBody>
      </xdr:sp>
      <xdr:sp macro="" textlink="">
        <xdr:nvSpPr>
          <xdr:cNvPr id="10" name="Rectangle 9">
            <a:extLst>
              <a:ext uri="{FF2B5EF4-FFF2-40B4-BE49-F238E27FC236}">
                <a16:creationId xmlns:a16="http://schemas.microsoft.com/office/drawing/2014/main" id="{E753F339-4A45-3D26-06EA-E17164FAAF4E}"/>
              </a:ext>
            </a:extLst>
          </xdr:cNvPr>
          <xdr:cNvSpPr/>
        </xdr:nvSpPr>
        <xdr:spPr>
          <a:xfrm>
            <a:off x="9648825" y="6886575"/>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730A611-28C8-4A30-B779-5B3E2AD5D67A}"/>
              </a:ext>
            </a:extLst>
          </xdr:cNvPr>
          <xdr:cNvSpPr/>
        </xdr:nvSpPr>
        <xdr:spPr>
          <a:xfrm>
            <a:off x="8077200" y="7077075"/>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11">
            <a:extLst>
              <a:ext uri="{FF2B5EF4-FFF2-40B4-BE49-F238E27FC236}">
                <a16:creationId xmlns:a16="http://schemas.microsoft.com/office/drawing/2014/main" id="{49718F6B-3AE9-4AF9-939C-34ED39D01795}"/>
              </a:ext>
            </a:extLst>
          </xdr:cNvPr>
          <xdr:cNvSpPr/>
        </xdr:nvSpPr>
        <xdr:spPr>
          <a:xfrm>
            <a:off x="11249025" y="7277100"/>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Rectangle 12">
            <a:extLst>
              <a:ext uri="{FF2B5EF4-FFF2-40B4-BE49-F238E27FC236}">
                <a16:creationId xmlns:a16="http://schemas.microsoft.com/office/drawing/2014/main" id="{7953AA96-9AB4-450A-A5ED-F8EC7A972CFA}"/>
              </a:ext>
            </a:extLst>
          </xdr:cNvPr>
          <xdr:cNvSpPr/>
        </xdr:nvSpPr>
        <xdr:spPr>
          <a:xfrm>
            <a:off x="11287125" y="6677025"/>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46169471-C190-44D3-B2A9-A80357C4BEF4}"/>
              </a:ext>
            </a:extLst>
          </xdr:cNvPr>
          <xdr:cNvSpPr/>
        </xdr:nvSpPr>
        <xdr:spPr>
          <a:xfrm>
            <a:off x="9715500" y="6686550"/>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36ECB40-BAA4-4227-8212-F50584CF8281}"/>
              </a:ext>
            </a:extLst>
          </xdr:cNvPr>
          <xdr:cNvSpPr/>
        </xdr:nvSpPr>
        <xdr:spPr>
          <a:xfrm>
            <a:off x="8105775" y="6638925"/>
            <a:ext cx="895350" cy="228600"/>
          </a:xfrm>
          <a:prstGeom prst="rect">
            <a:avLst/>
          </a:prstGeom>
          <a:solidFill>
            <a:srgbClr val="FFFF00">
              <a:alpha val="30196"/>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96029</xdr:colOff>
      <xdr:row>13</xdr:row>
      <xdr:rowOff>76556</xdr:rowOff>
    </xdr:to>
    <xdr:pic>
      <xdr:nvPicPr>
        <xdr:cNvPr id="2" name="Picture 1">
          <a:extLst>
            <a:ext uri="{FF2B5EF4-FFF2-40B4-BE49-F238E27FC236}">
              <a16:creationId xmlns:a16="http://schemas.microsoft.com/office/drawing/2014/main" id="{3FE9A108-4483-AD2A-6265-C79E68C1EBBB}"/>
            </a:ext>
          </a:extLst>
        </xdr:cNvPr>
        <xdr:cNvPicPr>
          <a:picLocks noChangeAspect="1"/>
        </xdr:cNvPicPr>
      </xdr:nvPicPr>
      <xdr:blipFill>
        <a:blip xmlns:r="http://schemas.openxmlformats.org/officeDocument/2006/relationships" r:embed="rId1"/>
        <a:stretch>
          <a:fillRect/>
        </a:stretch>
      </xdr:blipFill>
      <xdr:spPr>
        <a:xfrm>
          <a:off x="0" y="0"/>
          <a:ext cx="5582429" cy="25530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4BC12-10C4-4C2A-A716-3557BC9607C8}">
  <sheetPr>
    <pageSetUpPr fitToPage="1"/>
  </sheetPr>
  <dimension ref="A1:P28"/>
  <sheetViews>
    <sheetView tabSelected="1" workbookViewId="0">
      <selection activeCell="B28" sqref="B28"/>
    </sheetView>
  </sheetViews>
  <sheetFormatPr defaultRowHeight="15" x14ac:dyDescent="0.25"/>
  <cols>
    <col min="1" max="1" width="15" bestFit="1" customWidth="1"/>
    <col min="2" max="2" width="10.7109375" bestFit="1" customWidth="1"/>
    <col min="3" max="3" width="10.85546875" bestFit="1" customWidth="1"/>
    <col min="4" max="4" width="9.5703125" customWidth="1"/>
    <col min="5" max="5" width="11.7109375" bestFit="1" customWidth="1"/>
    <col min="6" max="6" width="12.5703125" customWidth="1"/>
    <col min="7" max="7" width="11.5703125" customWidth="1"/>
    <col min="8" max="8" width="9.5703125" bestFit="1" customWidth="1"/>
    <col min="9" max="9" width="10.140625" bestFit="1" customWidth="1"/>
    <col min="10" max="11" width="10.140625" customWidth="1"/>
    <col min="12" max="12" width="11" bestFit="1" customWidth="1"/>
    <col min="13" max="13" width="10.85546875" customWidth="1"/>
    <col min="14" max="14" width="9.7109375" customWidth="1"/>
    <col min="15" max="15" width="10.7109375" customWidth="1"/>
  </cols>
  <sheetData>
    <row r="1" spans="1:16" s="1" customFormat="1" ht="30" customHeight="1" x14ac:dyDescent="0.25">
      <c r="A1" s="10" t="s">
        <v>6</v>
      </c>
      <c r="B1" s="10"/>
      <c r="C1" s="12"/>
      <c r="D1" s="12"/>
      <c r="E1" s="10" t="s">
        <v>10</v>
      </c>
      <c r="F1" s="10"/>
      <c r="G1" s="12" t="s">
        <v>29</v>
      </c>
      <c r="H1" s="12"/>
      <c r="I1" s="3"/>
      <c r="J1" s="3"/>
      <c r="K1" s="3"/>
    </row>
    <row r="2" spans="1:16" x14ac:dyDescent="0.25">
      <c r="A2" s="11" t="s">
        <v>7</v>
      </c>
      <c r="B2" s="11"/>
      <c r="C2" s="13"/>
      <c r="D2" s="13"/>
      <c r="E2" s="14" t="s">
        <v>11</v>
      </c>
      <c r="F2" s="14"/>
      <c r="G2" s="13"/>
      <c r="H2" s="13"/>
      <c r="I2" s="4"/>
      <c r="J2" s="4"/>
      <c r="K2" s="4"/>
    </row>
    <row r="3" spans="1:16" x14ac:dyDescent="0.25">
      <c r="A3" s="11" t="s">
        <v>8</v>
      </c>
      <c r="B3" s="11"/>
      <c r="C3" s="13"/>
      <c r="D3" s="13"/>
      <c r="E3" s="14" t="s">
        <v>12</v>
      </c>
      <c r="F3" s="14"/>
      <c r="G3" s="13"/>
      <c r="H3" s="13"/>
      <c r="I3" s="4"/>
      <c r="J3" s="4"/>
      <c r="K3" s="4"/>
    </row>
    <row r="4" spans="1:16" x14ac:dyDescent="0.25">
      <c r="A4" s="11" t="s">
        <v>9</v>
      </c>
      <c r="B4" s="11"/>
      <c r="C4" s="16">
        <f ca="1">TODAY()</f>
        <v>45324</v>
      </c>
      <c r="D4" s="17"/>
    </row>
    <row r="7" spans="1:16" ht="60.75" thickBot="1" x14ac:dyDescent="0.3">
      <c r="A7" s="8" t="s">
        <v>0</v>
      </c>
      <c r="B7" s="8" t="s">
        <v>1</v>
      </c>
      <c r="C7" s="8" t="s">
        <v>2</v>
      </c>
      <c r="D7" s="8" t="s">
        <v>18</v>
      </c>
      <c r="E7" s="8" t="s">
        <v>26</v>
      </c>
      <c r="F7" s="8" t="s">
        <v>27</v>
      </c>
      <c r="G7" s="8" t="s">
        <v>5</v>
      </c>
      <c r="H7" s="8" t="s">
        <v>3</v>
      </c>
      <c r="I7" s="8" t="s">
        <v>4</v>
      </c>
      <c r="J7" s="8" t="s">
        <v>39</v>
      </c>
      <c r="K7" s="8" t="s">
        <v>40</v>
      </c>
      <c r="L7" s="8" t="s">
        <v>25</v>
      </c>
      <c r="M7" s="8" t="s">
        <v>24</v>
      </c>
      <c r="N7" s="8" t="s">
        <v>13</v>
      </c>
      <c r="O7" s="8" t="s">
        <v>53</v>
      </c>
      <c r="P7" s="8" t="s">
        <v>28</v>
      </c>
    </row>
    <row r="8" spans="1:16" ht="15.75" thickTop="1" x14ac:dyDescent="0.25">
      <c r="A8" t="s">
        <v>14</v>
      </c>
      <c r="B8" s="2"/>
      <c r="C8" s="2" t="s">
        <v>17</v>
      </c>
      <c r="D8" s="2" t="s">
        <v>19</v>
      </c>
      <c r="E8" s="2">
        <v>1</v>
      </c>
      <c r="F8" s="2">
        <v>1</v>
      </c>
      <c r="G8" s="2">
        <v>12</v>
      </c>
      <c r="H8" s="2">
        <v>59822</v>
      </c>
      <c r="I8">
        <f t="shared" ref="I8:I10" si="0">H8-G8</f>
        <v>59810</v>
      </c>
      <c r="J8" s="2">
        <v>75180</v>
      </c>
      <c r="K8" s="7">
        <v>43585</v>
      </c>
      <c r="L8" s="9">
        <f>157*365</f>
        <v>57305</v>
      </c>
      <c r="M8">
        <f t="shared" ref="M8:M9" ca="1" si="1">J8*EXP(-(LN(2)/L8)*($C$4-K8))</f>
        <v>73615.140802499562</v>
      </c>
      <c r="N8" s="5">
        <f t="shared" ref="N8:N10" ca="1" si="2">I8/M8</f>
        <v>0.81246873058985147</v>
      </c>
      <c r="O8" s="5">
        <f t="shared" ref="O8:O10" ca="1" si="3">1/N8</f>
        <v>1.2308165992726896</v>
      </c>
      <c r="P8" s="6">
        <f t="shared" ref="P8:P10" ca="1" si="4">(((3.29*SQRT(G8*E8*(1+(F8/E8))))+3)/(E8*N8))</f>
        <v>23.530311737208546</v>
      </c>
    </row>
    <row r="9" spans="1:16" x14ac:dyDescent="0.25">
      <c r="A9" t="s">
        <v>15</v>
      </c>
      <c r="B9" s="2"/>
      <c r="C9" s="2" t="s">
        <v>22</v>
      </c>
      <c r="D9" s="2" t="s">
        <v>20</v>
      </c>
      <c r="E9" s="2">
        <v>1</v>
      </c>
      <c r="F9" s="2">
        <v>1</v>
      </c>
      <c r="G9" s="2">
        <v>8</v>
      </c>
      <c r="H9" s="2">
        <v>64845</v>
      </c>
      <c r="I9">
        <f t="shared" si="0"/>
        <v>64837</v>
      </c>
      <c r="J9" s="2">
        <v>99900</v>
      </c>
      <c r="K9" s="7">
        <v>43381</v>
      </c>
      <c r="L9" s="9">
        <f>5700*365</f>
        <v>2080500</v>
      </c>
      <c r="M9">
        <f t="shared" ca="1" si="1"/>
        <v>99835.351944016496</v>
      </c>
      <c r="N9" s="5">
        <f t="shared" ca="1" si="2"/>
        <v>0.6494392891644023</v>
      </c>
      <c r="O9" s="5">
        <f t="shared" ca="1" si="3"/>
        <v>1.5397898105096857</v>
      </c>
      <c r="P9" s="6">
        <f t="shared" ca="1" si="4"/>
        <v>24.88300333783652</v>
      </c>
    </row>
    <row r="10" spans="1:16" x14ac:dyDescent="0.25">
      <c r="A10" t="s">
        <v>16</v>
      </c>
      <c r="B10" s="2"/>
      <c r="C10" s="2" t="s">
        <v>23</v>
      </c>
      <c r="D10" s="2" t="s">
        <v>21</v>
      </c>
      <c r="E10" s="2">
        <v>1</v>
      </c>
      <c r="F10" s="2">
        <v>1</v>
      </c>
      <c r="G10" s="2">
        <v>15</v>
      </c>
      <c r="H10" s="2">
        <v>82511</v>
      </c>
      <c r="I10">
        <f t="shared" si="0"/>
        <v>82496</v>
      </c>
      <c r="J10" s="2">
        <v>213120</v>
      </c>
      <c r="K10" s="7">
        <v>43381</v>
      </c>
      <c r="L10" s="9">
        <f>12.32*365</f>
        <v>4496.8</v>
      </c>
      <c r="M10">
        <f ca="1">J10*EXP(-(LN(2)/L10)*($C$4-K10))</f>
        <v>157962.37335243204</v>
      </c>
      <c r="N10" s="5">
        <f t="shared" ca="1" si="2"/>
        <v>0.52225095286421175</v>
      </c>
      <c r="O10" s="5">
        <f t="shared" ca="1" si="3"/>
        <v>1.9147882727942207</v>
      </c>
      <c r="P10" s="6">
        <f t="shared" ca="1" si="4"/>
        <v>40.248987630636847</v>
      </c>
    </row>
    <row r="12" spans="1:16" x14ac:dyDescent="0.25">
      <c r="A12" s="19" t="s">
        <v>58</v>
      </c>
      <c r="B12" s="19"/>
      <c r="C12" s="18"/>
      <c r="D12" s="18"/>
    </row>
    <row r="13" spans="1:16" x14ac:dyDescent="0.25">
      <c r="A13" s="20" t="s">
        <v>57</v>
      </c>
      <c r="B13" s="20"/>
      <c r="C13" s="18"/>
      <c r="D13" s="18"/>
    </row>
    <row r="14" spans="1:16" x14ac:dyDescent="0.25">
      <c r="A14" s="20" t="s">
        <v>59</v>
      </c>
      <c r="B14" s="20"/>
      <c r="C14" s="21">
        <f ca="1">MIN(N8:N10)</f>
        <v>0.52225095286421175</v>
      </c>
      <c r="D14" s="21"/>
    </row>
    <row r="16" spans="1:16" ht="15.75" thickBot="1" x14ac:dyDescent="0.3">
      <c r="A16" s="15" t="s">
        <v>30</v>
      </c>
      <c r="B16" s="15"/>
      <c r="C16" s="15"/>
    </row>
    <row r="17" spans="1:2" ht="15.75" thickTop="1" x14ac:dyDescent="0.25">
      <c r="A17" t="s">
        <v>31</v>
      </c>
      <c r="B17" t="s">
        <v>43</v>
      </c>
    </row>
    <row r="18" spans="1:2" x14ac:dyDescent="0.25">
      <c r="A18" t="s">
        <v>32</v>
      </c>
      <c r="B18" t="s">
        <v>34</v>
      </c>
    </row>
    <row r="19" spans="1:2" x14ac:dyDescent="0.25">
      <c r="A19" t="s">
        <v>33</v>
      </c>
      <c r="B19" t="s">
        <v>35</v>
      </c>
    </row>
    <row r="20" spans="1:2" x14ac:dyDescent="0.25">
      <c r="A20" t="s">
        <v>37</v>
      </c>
      <c r="B20" t="s">
        <v>36</v>
      </c>
    </row>
    <row r="21" spans="1:2" x14ac:dyDescent="0.25">
      <c r="A21" t="s">
        <v>38</v>
      </c>
      <c r="B21" t="s">
        <v>44</v>
      </c>
    </row>
    <row r="22" spans="1:2" x14ac:dyDescent="0.25">
      <c r="A22" t="s">
        <v>41</v>
      </c>
      <c r="B22" t="s">
        <v>42</v>
      </c>
    </row>
    <row r="23" spans="1:2" x14ac:dyDescent="0.25">
      <c r="A23" t="s">
        <v>45</v>
      </c>
      <c r="B23" t="s">
        <v>46</v>
      </c>
    </row>
    <row r="24" spans="1:2" x14ac:dyDescent="0.25">
      <c r="A24" t="s">
        <v>47</v>
      </c>
      <c r="B24" t="s">
        <v>48</v>
      </c>
    </row>
    <row r="25" spans="1:2" x14ac:dyDescent="0.25">
      <c r="A25" t="s">
        <v>49</v>
      </c>
      <c r="B25" t="s">
        <v>50</v>
      </c>
    </row>
    <row r="26" spans="1:2" x14ac:dyDescent="0.25">
      <c r="A26" t="s">
        <v>51</v>
      </c>
      <c r="B26" t="s">
        <v>52</v>
      </c>
    </row>
    <row r="27" spans="1:2" x14ac:dyDescent="0.25">
      <c r="A27" t="s">
        <v>54</v>
      </c>
      <c r="B27" t="s">
        <v>63</v>
      </c>
    </row>
    <row r="28" spans="1:2" x14ac:dyDescent="0.25">
      <c r="A28" t="s">
        <v>55</v>
      </c>
      <c r="B28" t="s">
        <v>56</v>
      </c>
    </row>
  </sheetData>
  <mergeCells count="21">
    <mergeCell ref="A16:C16"/>
    <mergeCell ref="A13:B13"/>
    <mergeCell ref="A12:B12"/>
    <mergeCell ref="C12:D12"/>
    <mergeCell ref="C13:D13"/>
    <mergeCell ref="A14:B14"/>
    <mergeCell ref="C14:D14"/>
    <mergeCell ref="E1:F1"/>
    <mergeCell ref="E2:F2"/>
    <mergeCell ref="E3:F3"/>
    <mergeCell ref="G1:H1"/>
    <mergeCell ref="G2:H2"/>
    <mergeCell ref="G3:H3"/>
    <mergeCell ref="A1:B1"/>
    <mergeCell ref="A2:B2"/>
    <mergeCell ref="A3:B3"/>
    <mergeCell ref="A4:B4"/>
    <mergeCell ref="C1:D1"/>
    <mergeCell ref="C2:D2"/>
    <mergeCell ref="C3:D3"/>
    <mergeCell ref="C4:D4"/>
  </mergeCells>
  <phoneticPr fontId="3" type="noConversion"/>
  <pageMargins left="0.7" right="0.7" top="0.75" bottom="0.7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9A8AE-AD40-48AF-8EB0-CB4B85879BCC}">
  <dimension ref="A1:C10"/>
  <sheetViews>
    <sheetView workbookViewId="0">
      <selection activeCell="B10" sqref="B10"/>
    </sheetView>
  </sheetViews>
  <sheetFormatPr defaultRowHeight="15" x14ac:dyDescent="0.25"/>
  <cols>
    <col min="1" max="1" width="18.5703125" customWidth="1"/>
    <col min="2" max="2" width="14.85546875" customWidth="1"/>
    <col min="3" max="3" width="15.140625" customWidth="1"/>
  </cols>
  <sheetData>
    <row r="1" spans="1:3" x14ac:dyDescent="0.25">
      <c r="A1" s="30" t="s">
        <v>60</v>
      </c>
      <c r="B1" s="31"/>
      <c r="C1" s="32"/>
    </row>
    <row r="2" spans="1:3" ht="15.75" thickBot="1" x14ac:dyDescent="0.3">
      <c r="A2" s="33" t="s">
        <v>0</v>
      </c>
      <c r="B2" s="34" t="s">
        <v>13</v>
      </c>
      <c r="C2" s="35" t="s">
        <v>28</v>
      </c>
    </row>
    <row r="3" spans="1:3" ht="15.75" thickTop="1" x14ac:dyDescent="0.25">
      <c r="A3" s="23" t="str">
        <f>Calibration!A8</f>
        <v>P-32/Si-32</v>
      </c>
      <c r="B3" s="24">
        <f ca="1">Calibration!N8</f>
        <v>0.81246873058985147</v>
      </c>
      <c r="C3" s="25">
        <f ca="1">Calibration!P8</f>
        <v>23.530311737208546</v>
      </c>
    </row>
    <row r="4" spans="1:3" x14ac:dyDescent="0.25">
      <c r="A4" s="23" t="str">
        <f>Calibration!A9</f>
        <v>C-14</v>
      </c>
      <c r="B4" s="24">
        <f ca="1">Calibration!N9</f>
        <v>0.6494392891644023</v>
      </c>
      <c r="C4" s="25">
        <f ca="1">Calibration!P9</f>
        <v>24.88300333783652</v>
      </c>
    </row>
    <row r="5" spans="1:3" x14ac:dyDescent="0.25">
      <c r="A5" s="26" t="str">
        <f>Calibration!A10</f>
        <v>H-3</v>
      </c>
      <c r="B5" s="22">
        <f ca="1">Calibration!N10</f>
        <v>0.52225095286421175</v>
      </c>
      <c r="C5" s="27">
        <f ca="1">Calibration!P10</f>
        <v>40.248987630636847</v>
      </c>
    </row>
    <row r="6" spans="1:3" ht="15.75" thickBot="1" x14ac:dyDescent="0.3">
      <c r="A6" s="36" t="s">
        <v>62</v>
      </c>
      <c r="B6" s="37">
        <f ca="1">MIN(B3:B5)</f>
        <v>0.52225095286421175</v>
      </c>
      <c r="C6" s="38">
        <f ca="1">MIN(C3:C5)</f>
        <v>23.530311737208546</v>
      </c>
    </row>
    <row r="8" spans="1:3" x14ac:dyDescent="0.25">
      <c r="A8" s="29" t="s">
        <v>58</v>
      </c>
      <c r="B8" s="28">
        <f>Calibration!C12</f>
        <v>0</v>
      </c>
    </row>
    <row r="9" spans="1:3" x14ac:dyDescent="0.25">
      <c r="A9" s="29" t="s">
        <v>61</v>
      </c>
      <c r="B9" s="28">
        <f>Calibration!C13</f>
        <v>0</v>
      </c>
    </row>
    <row r="10" spans="1:3" x14ac:dyDescent="0.25">
      <c r="A10" s="29" t="s">
        <v>9</v>
      </c>
      <c r="B10" s="39">
        <f ca="1">Calibration!C4</f>
        <v>45324</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68ABE-EB2D-4D1A-A745-483A051FD2C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Calibration</vt:lpstr>
      <vt:lpstr>Print this out</vt:lpstr>
      <vt:lpstr>MDA 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Rachel</dc:creator>
  <cp:lastModifiedBy>Nichols, Rachel</cp:lastModifiedBy>
  <cp:lastPrinted>2023-02-02T20:21:21Z</cp:lastPrinted>
  <dcterms:created xsi:type="dcterms:W3CDTF">2022-11-01T14:43:51Z</dcterms:created>
  <dcterms:modified xsi:type="dcterms:W3CDTF">2024-02-02T16:37:42Z</dcterms:modified>
</cp:coreProperties>
</file>