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ate1904="1" codeName="ThisWorkbook" defaultThemeVersion="124226"/>
  <mc:AlternateContent xmlns:mc="http://schemas.openxmlformats.org/markup-compatibility/2006">
    <mc:Choice Requires="x15">
      <x15ac:absPath xmlns:x15ac="http://schemas.microsoft.com/office/spreadsheetml/2010/11/ac" url="https://mailmissouri.sharepoint.com/sites/RadiationSafety-Ogrp/Shared Documents/SOPs/EHS-SOP-RAD-601 - Offsite Shipments of RAM/"/>
    </mc:Choice>
  </mc:AlternateContent>
  <xr:revisionPtr revIDLastSave="65" documentId="11_D7B428945FA5E2F2F3998DC10244AA4586D0205A" xr6:coauthVersionLast="47" xr6:coauthVersionMax="47" xr10:uidLastSave="{60E2C183-95F5-4C81-99E0-5E613164D352}"/>
  <bookViews>
    <workbookView xWindow="-28920" yWindow="-120" windowWidth="29040" windowHeight="15720" xr2:uid="{00000000-000D-0000-FFFF-FFFF00000000}"/>
  </bookViews>
  <sheets>
    <sheet name="Short Form" sheetId="1" r:id="rId1"/>
    <sheet name="Isotope Look-Up Table" sheetId="3" r:id="rId2"/>
    <sheet name="Change Log" sheetId="4" r:id="rId3"/>
  </sheets>
  <definedNames>
    <definedName name="_xlnm.Print_Area" localSheetId="1">'Isotope Look-Up Table'!$A$1:$H$233</definedName>
    <definedName name="_xlnm.Print_Area" localSheetId="0">'Short Form'!$A$1:$U$47</definedName>
    <definedName name="Z_5FFDFDA4_16DF_47AB_AA60_40B8A9FDCEA1_.wvu.Cols" localSheetId="0" hidden="1">'Short Form'!$V:$AH</definedName>
    <definedName name="Z_5FFDFDA4_16DF_47AB_AA60_40B8A9FDCEA1_.wvu.PrintArea" localSheetId="1" hidden="1">'Isotope Look-Up Table'!$A$1:$H$233</definedName>
    <definedName name="Z_5FFDFDA4_16DF_47AB_AA60_40B8A9FDCEA1_.wvu.PrintArea" localSheetId="0" hidden="1">'Short Form'!$A$1:$U$47</definedName>
    <definedName name="Z_9695F272_C39A_480D_82CF_77E3786CC02A_.wvu.Cols" localSheetId="0" hidden="1">'Short Form'!$V:$AH,'Short Form'!#REF!,'Short Form'!#REF!,'Short Form'!#REF!,'Short Form'!#REF!,'Short Form'!#REF!</definedName>
    <definedName name="Z_9695F272_C39A_480D_82CF_77E3786CC02A_.wvu.PrintArea" localSheetId="1" hidden="1">'Isotope Look-Up Table'!$A$1:$H$233</definedName>
    <definedName name="Z_9695F272_C39A_480D_82CF_77E3786CC02A_.wvu.PrintArea" localSheetId="0" hidden="1">'Short Form'!$A$1:$U$47</definedName>
    <definedName name="Z_B6F4A09F_DD16_4110_AA82_FC6A0167B13F_.wvu.PrintArea" localSheetId="1" hidden="1">'Isotope Look-Up Table'!$A$1:$P$235</definedName>
  </definedNames>
  <calcPr calcId="191029"/>
  <customWorkbookViews>
    <customWorkbookView name="Pope, Rachel - Personal View" guid="{9695F272-C39A-480D-82CF-77E3786CC02A}" mergeInterval="0" personalView="1" maximized="1" xWindow="-8" yWindow="-8" windowWidth="1696" windowHeight="1026" activeSheetId="3"/>
    <customWorkbookView name="MeierJ - Personal View" guid="{B6F4A09F-DD16-4110-AA82-FC6A0167B13F}" mergeInterval="0" personalView="1" maximized="1" windowWidth="1020" windowHeight="632" activeSheetId="1"/>
    <customWorkbookView name="Grahl, Teki  - Personal View" guid="{5FFDFDA4-16DF-47AB-AA60-40B8A9FDCEA1}" mergeInterval="0" personalView="1" maximized="1" xWindow="1912" yWindow="-8" windowWidth="1696" windowHeight="10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1" l="1"/>
  <c r="S29" i="1"/>
  <c r="S31" i="1"/>
  <c r="S30" i="1"/>
  <c r="S28" i="1"/>
  <c r="T28" i="1"/>
  <c r="T21" i="1"/>
  <c r="O40" i="1"/>
  <c r="P3" i="1"/>
  <c r="I37" i="3"/>
  <c r="T7" i="1"/>
  <c r="J32" i="1"/>
  <c r="J33" i="1"/>
  <c r="J34" i="1"/>
  <c r="J35" i="1"/>
  <c r="J36" i="1"/>
  <c r="J37" i="1"/>
  <c r="J38" i="1"/>
  <c r="J39" i="1"/>
  <c r="T29" i="1" l="1"/>
  <c r="T30" i="1" s="1"/>
  <c r="T31" i="1" s="1"/>
  <c r="E17" i="1"/>
  <c r="E18" i="1"/>
  <c r="E19" i="1"/>
  <c r="E20" i="1"/>
  <c r="E21" i="1"/>
  <c r="E22" i="1"/>
  <c r="E23" i="1"/>
  <c r="E24" i="1"/>
  <c r="E25" i="1"/>
  <c r="E26" i="1"/>
  <c r="E27" i="1"/>
  <c r="E28" i="1"/>
  <c r="E29" i="1"/>
  <c r="E30" i="1"/>
  <c r="E31" i="1"/>
  <c r="E32" i="1"/>
  <c r="E33" i="1"/>
  <c r="E34" i="1"/>
  <c r="E35" i="1"/>
  <c r="E36" i="1"/>
  <c r="E37" i="1"/>
  <c r="E38" i="1"/>
  <c r="E39" i="1"/>
  <c r="N32" i="1"/>
  <c r="N33" i="1"/>
  <c r="N34" i="1"/>
  <c r="N35" i="1"/>
  <c r="N36" i="1"/>
  <c r="N37" i="1"/>
  <c r="N38" i="1"/>
  <c r="N39" i="1"/>
  <c r="D16" i="1"/>
  <c r="J16" i="1" s="1"/>
  <c r="K16" i="1" s="1"/>
  <c r="D17" i="1"/>
  <c r="J17" i="1" s="1"/>
  <c r="D18" i="1"/>
  <c r="J18" i="1" s="1"/>
  <c r="N18" i="1" s="1"/>
  <c r="D19" i="1"/>
  <c r="J19" i="1" s="1"/>
  <c r="D20" i="1"/>
  <c r="J20" i="1" s="1"/>
  <c r="D21" i="1"/>
  <c r="J21" i="1" s="1"/>
  <c r="N21" i="1" s="1"/>
  <c r="D22" i="1"/>
  <c r="J22" i="1" s="1"/>
  <c r="N22" i="1" s="1"/>
  <c r="D23" i="1"/>
  <c r="J23" i="1" s="1"/>
  <c r="N23" i="1" s="1"/>
  <c r="D24" i="1"/>
  <c r="J24" i="1" s="1"/>
  <c r="N24" i="1" s="1"/>
  <c r="D25" i="1"/>
  <c r="J25" i="1" s="1"/>
  <c r="Q25" i="1" s="1"/>
  <c r="D26" i="1"/>
  <c r="J26" i="1" s="1"/>
  <c r="N26" i="1" s="1"/>
  <c r="D27" i="1"/>
  <c r="J27" i="1" s="1"/>
  <c r="N27" i="1" s="1"/>
  <c r="D28" i="1"/>
  <c r="J28" i="1" s="1"/>
  <c r="N28" i="1" s="1"/>
  <c r="D29" i="1"/>
  <c r="J29" i="1" s="1"/>
  <c r="N29" i="1" s="1"/>
  <c r="D30" i="1"/>
  <c r="J30" i="1" s="1"/>
  <c r="N30" i="1" s="1"/>
  <c r="D31" i="1"/>
  <c r="J31" i="1" s="1"/>
  <c r="N31" i="1" s="1"/>
  <c r="D32" i="1"/>
  <c r="D33" i="1"/>
  <c r="D34" i="1"/>
  <c r="D35" i="1"/>
  <c r="D36" i="1"/>
  <c r="D37" i="1"/>
  <c r="D38" i="1"/>
  <c r="D39" i="1"/>
  <c r="R27" i="1"/>
  <c r="R30" i="1"/>
  <c r="R31" i="1"/>
  <c r="R32" i="1"/>
  <c r="R33" i="1"/>
  <c r="R34" i="1"/>
  <c r="R35" i="1"/>
  <c r="R36" i="1"/>
  <c r="R37" i="1"/>
  <c r="R38" i="1"/>
  <c r="R39" i="1"/>
  <c r="Q32" i="1"/>
  <c r="Q33" i="1"/>
  <c r="Q34" i="1"/>
  <c r="Q35" i="1"/>
  <c r="Q36" i="1"/>
  <c r="Q37" i="1"/>
  <c r="Q38" i="1"/>
  <c r="Q39" i="1"/>
  <c r="H17" i="1"/>
  <c r="I17" i="1"/>
  <c r="H18" i="1"/>
  <c r="I18" i="1"/>
  <c r="H19" i="1"/>
  <c r="I19" i="1"/>
  <c r="H20" i="1"/>
  <c r="I20" i="1"/>
  <c r="H21" i="1"/>
  <c r="I21" i="1"/>
  <c r="H22" i="1"/>
  <c r="I22" i="1"/>
  <c r="H23" i="1"/>
  <c r="I23" i="1"/>
  <c r="H24" i="1"/>
  <c r="Q24" i="1" s="1"/>
  <c r="I24" i="1"/>
  <c r="R24" i="1" s="1"/>
  <c r="H25" i="1"/>
  <c r="I25" i="1"/>
  <c r="H26" i="1"/>
  <c r="I26" i="1"/>
  <c r="H27" i="1"/>
  <c r="I27" i="1"/>
  <c r="H28" i="1"/>
  <c r="I28" i="1"/>
  <c r="H29" i="1"/>
  <c r="I29" i="1"/>
  <c r="H30" i="1"/>
  <c r="I30" i="1"/>
  <c r="H31" i="1"/>
  <c r="I31" i="1"/>
  <c r="H32" i="1"/>
  <c r="I32" i="1"/>
  <c r="H33" i="1"/>
  <c r="I33" i="1"/>
  <c r="H34" i="1"/>
  <c r="I34" i="1"/>
  <c r="H35" i="1"/>
  <c r="I35" i="1"/>
  <c r="H36" i="1"/>
  <c r="I36" i="1"/>
  <c r="H37" i="1"/>
  <c r="I37" i="1"/>
  <c r="H38" i="1"/>
  <c r="I38" i="1"/>
  <c r="H39" i="1"/>
  <c r="I39" i="1"/>
  <c r="H16" i="1"/>
  <c r="I16" i="1"/>
  <c r="F16" i="1"/>
  <c r="G16" i="1"/>
  <c r="E16" i="1"/>
  <c r="Q31" i="1" l="1"/>
  <c r="Q30" i="1"/>
  <c r="R29" i="1"/>
  <c r="Q29" i="1"/>
  <c r="Q27" i="1"/>
  <c r="R18" i="1"/>
  <c r="Q28" i="1"/>
  <c r="R26" i="1"/>
  <c r="Q23" i="1"/>
  <c r="R22" i="1"/>
  <c r="N25" i="1"/>
  <c r="R21" i="1"/>
  <c r="R28" i="1"/>
  <c r="Q26" i="1"/>
  <c r="R25" i="1"/>
  <c r="R23" i="1"/>
  <c r="Q22" i="1"/>
  <c r="N20" i="1"/>
  <c r="Q21" i="1"/>
  <c r="R19" i="1"/>
  <c r="Q18" i="1"/>
  <c r="R20" i="1"/>
  <c r="Q20" i="1"/>
  <c r="N19" i="1"/>
  <c r="Q19" i="1"/>
  <c r="B216" i="3"/>
  <c r="B215" i="3"/>
  <c r="B210" i="3"/>
  <c r="B195" i="3"/>
  <c r="B171" i="3"/>
  <c r="B150" i="3"/>
  <c r="B149" i="3"/>
  <c r="B148" i="3"/>
  <c r="B147" i="3"/>
  <c r="B138" i="3"/>
  <c r="B134" i="3"/>
  <c r="B127" i="3"/>
  <c r="B120" i="3"/>
  <c r="B117" i="3"/>
  <c r="B108" i="3"/>
  <c r="B106" i="3"/>
  <c r="B94" i="3"/>
  <c r="B91" i="3"/>
  <c r="B81" i="3"/>
  <c r="B71" i="3"/>
  <c r="B66" i="3"/>
  <c r="B59" i="3"/>
  <c r="B51" i="3"/>
  <c r="B38" i="3"/>
  <c r="B37" i="3"/>
  <c r="B34" i="3"/>
  <c r="B32" i="3"/>
  <c r="B26" i="3"/>
  <c r="B15" i="3"/>
  <c r="B13" i="3"/>
  <c r="B12" i="3"/>
  <c r="B11" i="3"/>
  <c r="B10" i="3"/>
  <c r="B5" i="3"/>
  <c r="B3" i="3"/>
  <c r="B6" i="3"/>
  <c r="B233" i="3"/>
  <c r="B231" i="3"/>
  <c r="B229" i="3"/>
  <c r="B228" i="3"/>
  <c r="B224" i="3"/>
  <c r="B223" i="3"/>
  <c r="B221" i="3"/>
  <c r="B207" i="3"/>
  <c r="B205" i="3"/>
  <c r="B204" i="3"/>
  <c r="B196" i="3"/>
  <c r="B186" i="3"/>
  <c r="B185" i="3"/>
  <c r="B181" i="3"/>
  <c r="B180" i="3"/>
  <c r="B178" i="3"/>
  <c r="B176" i="3"/>
  <c r="B175" i="3"/>
  <c r="B170" i="3"/>
  <c r="B166" i="3"/>
  <c r="B163" i="3"/>
  <c r="B162" i="3"/>
  <c r="B161" i="3"/>
  <c r="B160" i="3"/>
  <c r="B159" i="3"/>
  <c r="B157" i="3"/>
  <c r="B156" i="3"/>
  <c r="B154" i="3"/>
  <c r="B146" i="3"/>
  <c r="B142" i="3"/>
  <c r="B136" i="3"/>
  <c r="B133" i="3"/>
  <c r="B125" i="3"/>
  <c r="B124" i="3"/>
  <c r="B121" i="3"/>
  <c r="B119" i="3"/>
  <c r="B118" i="3"/>
  <c r="B116" i="3"/>
  <c r="B112" i="3"/>
  <c r="B110" i="3"/>
  <c r="B105" i="3"/>
  <c r="B104" i="3"/>
  <c r="B103" i="3"/>
  <c r="B99" i="3"/>
  <c r="B97" i="3"/>
  <c r="B96" i="3"/>
  <c r="B88" i="3"/>
  <c r="B87" i="3"/>
  <c r="B85" i="3"/>
  <c r="B80" i="3"/>
  <c r="B79" i="3"/>
  <c r="B76" i="3"/>
  <c r="B73" i="3"/>
  <c r="B67" i="3"/>
  <c r="B62" i="3"/>
  <c r="B52" i="3"/>
  <c r="B46" i="3"/>
  <c r="B45" i="3"/>
  <c r="B41" i="3"/>
  <c r="B36" i="3"/>
  <c r="B29" i="3"/>
  <c r="B28" i="3"/>
  <c r="B27" i="3"/>
  <c r="B21" i="3"/>
  <c r="B20" i="3"/>
  <c r="B17" i="3"/>
  <c r="B16" i="3"/>
  <c r="B8" i="3"/>
  <c r="T39" i="1" l="1"/>
  <c r="S39" i="1"/>
  <c r="P39" i="1"/>
  <c r="O39" i="1"/>
  <c r="M39" i="1"/>
  <c r="L39" i="1"/>
  <c r="K39" i="1"/>
  <c r="G39" i="1"/>
  <c r="F39" i="1"/>
  <c r="T38" i="1"/>
  <c r="U39" i="1" s="1"/>
  <c r="S38" i="1"/>
  <c r="P38" i="1"/>
  <c r="O38" i="1"/>
  <c r="M38" i="1"/>
  <c r="L38" i="1"/>
  <c r="K38" i="1"/>
  <c r="G38" i="1"/>
  <c r="F38" i="1"/>
  <c r="G31" i="1" l="1"/>
  <c r="G28" i="1"/>
  <c r="G27" i="1"/>
  <c r="G26" i="1"/>
  <c r="G25" i="1"/>
  <c r="G24" i="1"/>
  <c r="G23" i="1"/>
  <c r="G20" i="1"/>
  <c r="G18" i="1"/>
  <c r="G19" i="1"/>
  <c r="G21" i="1"/>
  <c r="G22" i="1"/>
  <c r="G17" i="1"/>
  <c r="G36" i="1"/>
  <c r="G37" i="1"/>
  <c r="G35" i="1"/>
  <c r="G34" i="1"/>
  <c r="G33" i="1"/>
  <c r="G32" i="1"/>
  <c r="G30" i="1"/>
  <c r="G29" i="1"/>
  <c r="F31" i="1"/>
  <c r="F28" i="1"/>
  <c r="F27" i="1"/>
  <c r="F26" i="1"/>
  <c r="F25" i="1"/>
  <c r="F24" i="1"/>
  <c r="F23" i="1"/>
  <c r="F20" i="1"/>
  <c r="F18" i="1"/>
  <c r="F19" i="1"/>
  <c r="F21" i="1"/>
  <c r="F22" i="1"/>
  <c r="F17" i="1"/>
  <c r="F36" i="1"/>
  <c r="F37" i="1"/>
  <c r="F35" i="1"/>
  <c r="F34" i="1"/>
  <c r="F33" i="1"/>
  <c r="F32" i="1"/>
  <c r="F30" i="1"/>
  <c r="F29" i="1"/>
  <c r="M16" i="1"/>
  <c r="O31" i="1" l="1"/>
  <c r="M31" i="1"/>
  <c r="M27" i="1"/>
  <c r="O27" i="1"/>
  <c r="O28" i="1"/>
  <c r="M28" i="1"/>
  <c r="O23" i="1"/>
  <c r="M23" i="1"/>
  <c r="M24" i="1"/>
  <c r="O24" i="1"/>
  <c r="M25" i="1"/>
  <c r="O25" i="1"/>
  <c r="O26" i="1"/>
  <c r="M26" i="1"/>
  <c r="N16" i="1"/>
  <c r="R16" i="1"/>
  <c r="Q16" i="1"/>
  <c r="L16" i="1"/>
  <c r="P16" i="1"/>
  <c r="P31" i="1"/>
  <c r="K32" i="1"/>
  <c r="K34" i="1"/>
  <c r="K35" i="1"/>
  <c r="K36" i="1"/>
  <c r="K19" i="1"/>
  <c r="K20" i="1"/>
  <c r="K23" i="1"/>
  <c r="L23" i="1"/>
  <c r="P23" i="1"/>
  <c r="K25" i="1"/>
  <c r="L25" i="1"/>
  <c r="P25" i="1"/>
  <c r="K27" i="1"/>
  <c r="L27" i="1"/>
  <c r="O17" i="1" l="1"/>
  <c r="N17" i="1"/>
  <c r="N40" i="1" s="1"/>
  <c r="Q17" i="1"/>
  <c r="Q40" i="1" s="1"/>
  <c r="P4" i="1" s="1"/>
  <c r="R17" i="1"/>
  <c r="R40" i="1" s="1"/>
  <c r="P5" i="1" s="1"/>
  <c r="O16" i="1"/>
  <c r="M20" i="1"/>
  <c r="O20" i="1"/>
  <c r="P20" i="1"/>
  <c r="L20" i="1"/>
  <c r="O18" i="1"/>
  <c r="M18" i="1"/>
  <c r="P19" i="1"/>
  <c r="L19" i="1"/>
  <c r="O19" i="1"/>
  <c r="M19" i="1"/>
  <c r="M21" i="1"/>
  <c r="O21" i="1"/>
  <c r="K22" i="1"/>
  <c r="M22" i="1"/>
  <c r="O22" i="1"/>
  <c r="P22" i="1"/>
  <c r="L22" i="1"/>
  <c r="M17" i="1"/>
  <c r="P36" i="1"/>
  <c r="L36" i="1"/>
  <c r="O36" i="1"/>
  <c r="M36" i="1"/>
  <c r="M37" i="1"/>
  <c r="O37" i="1"/>
  <c r="M35" i="1"/>
  <c r="O35" i="1"/>
  <c r="P35" i="1"/>
  <c r="L35" i="1"/>
  <c r="L34" i="1"/>
  <c r="O34" i="1"/>
  <c r="M34" i="1"/>
  <c r="P34" i="1"/>
  <c r="P32" i="1"/>
  <c r="O33" i="1"/>
  <c r="M33" i="1"/>
  <c r="L32" i="1"/>
  <c r="M32" i="1"/>
  <c r="O32" i="1"/>
  <c r="M30" i="1"/>
  <c r="O30" i="1"/>
  <c r="K28" i="1"/>
  <c r="K26" i="1"/>
  <c r="K21" i="1"/>
  <c r="K24" i="1"/>
  <c r="K17" i="1"/>
  <c r="K31" i="1"/>
  <c r="K37" i="1"/>
  <c r="K30" i="1"/>
  <c r="P27" i="1"/>
  <c r="K18" i="1"/>
  <c r="K33" i="1"/>
  <c r="L31" i="1"/>
  <c r="P28" i="1"/>
  <c r="P26" i="1"/>
  <c r="P24" i="1"/>
  <c r="P18" i="1"/>
  <c r="P21" i="1"/>
  <c r="P17" i="1"/>
  <c r="P37" i="1"/>
  <c r="P33" i="1"/>
  <c r="P30" i="1"/>
  <c r="L28" i="1"/>
  <c r="L26" i="1"/>
  <c r="L24" i="1"/>
  <c r="L18" i="1"/>
  <c r="L21" i="1"/>
  <c r="L17" i="1"/>
  <c r="L37" i="1"/>
  <c r="L33" i="1"/>
  <c r="L30" i="1"/>
  <c r="M29" i="1" l="1"/>
  <c r="O29" i="1"/>
  <c r="P29" i="1"/>
  <c r="L29" i="1"/>
  <c r="K29" i="1"/>
  <c r="J40" i="1"/>
  <c r="M40" i="1" l="1"/>
  <c r="P2" i="1" s="1"/>
  <c r="P40" i="1"/>
  <c r="L40" i="1"/>
  <c r="P7" i="1" s="1"/>
  <c r="K40" i="1"/>
  <c r="P6" i="1" l="1"/>
  <c r="S19" i="1"/>
  <c r="S35" i="1"/>
  <c r="S32" i="1"/>
  <c r="S23" i="1"/>
  <c r="S25" i="1"/>
  <c r="S36" i="1"/>
  <c r="S27" i="1"/>
  <c r="S22" i="1"/>
  <c r="S20" i="1"/>
  <c r="S26" i="1"/>
  <c r="S33" i="1"/>
  <c r="S37" i="1"/>
  <c r="S18" i="1"/>
  <c r="S16" i="1"/>
  <c r="S17" i="1"/>
  <c r="S24" i="1"/>
  <c r="S21" i="1"/>
  <c r="S34" i="1"/>
  <c r="U16" i="1" l="1"/>
  <c r="T16" i="1"/>
  <c r="U17" i="1" l="1"/>
  <c r="T17" i="1"/>
  <c r="U18" i="1" l="1"/>
  <c r="T18" i="1"/>
  <c r="U19" i="1" l="1"/>
  <c r="T19" i="1"/>
  <c r="U20" i="1" l="1"/>
  <c r="T20" i="1"/>
  <c r="U21" i="1" l="1"/>
  <c r="T32" i="1"/>
  <c r="U22" i="1" l="1"/>
  <c r="T22" i="1"/>
  <c r="U33" i="1"/>
  <c r="T33" i="1"/>
  <c r="U23" i="1" l="1"/>
  <c r="T23" i="1"/>
  <c r="U34" i="1"/>
  <c r="T34" i="1"/>
  <c r="U24" i="1" l="1"/>
  <c r="T24" i="1"/>
  <c r="U35" i="1"/>
  <c r="T35" i="1"/>
  <c r="T25" i="1" l="1"/>
  <c r="T26" i="1" s="1"/>
  <c r="T27" i="1" s="1"/>
  <c r="U36" i="1"/>
  <c r="T36" i="1"/>
  <c r="U26" i="1" l="1"/>
  <c r="U37" i="1"/>
  <c r="T37" i="1"/>
  <c r="U38" i="1" s="1"/>
  <c r="U27" i="1" l="1"/>
  <c r="U30" i="1"/>
  <c r="U31" i="1" l="1"/>
  <c r="U32" i="1"/>
  <c r="U28" i="1"/>
  <c r="U29" i="1"/>
</calcChain>
</file>

<file path=xl/sharedStrings.xml><?xml version="1.0" encoding="utf-8"?>
<sst xmlns="http://schemas.openxmlformats.org/spreadsheetml/2006/main" count="491" uniqueCount="375">
  <si>
    <t>Reportable Quantity?:</t>
  </si>
  <si>
    <t>RQ</t>
  </si>
  <si>
    <t>Isotope</t>
  </si>
  <si>
    <t>Sc-46</t>
  </si>
  <si>
    <t>Mn-54</t>
  </si>
  <si>
    <t>Co-58</t>
  </si>
  <si>
    <t>Fe-59</t>
  </si>
  <si>
    <t>Co-60</t>
  </si>
  <si>
    <t>Zn-65</t>
  </si>
  <si>
    <t>Cd-109</t>
  </si>
  <si>
    <t>Sn-113</t>
  </si>
  <si>
    <t>Cs-137</t>
  </si>
  <si>
    <t>Ho-166m</t>
  </si>
  <si>
    <t>Data entered by:</t>
  </si>
  <si>
    <t>Ag-110m</t>
  </si>
  <si>
    <t>Ba-133</t>
  </si>
  <si>
    <t>Ce-141</t>
  </si>
  <si>
    <t>Ce-144</t>
  </si>
  <si>
    <t>Co-57</t>
  </si>
  <si>
    <t>Cr-51</t>
  </si>
  <si>
    <t>Cs-134</t>
  </si>
  <si>
    <t>Eu-152</t>
  </si>
  <si>
    <t>Eu-154</t>
  </si>
  <si>
    <t>Eu-155</t>
  </si>
  <si>
    <t>Fe-55</t>
  </si>
  <si>
    <t>Gd-153</t>
  </si>
  <si>
    <t>Hf-175</t>
  </si>
  <si>
    <t>Hf-181</t>
  </si>
  <si>
    <t>Ir-192</t>
  </si>
  <si>
    <t>Na-22</t>
  </si>
  <si>
    <t>Nb-95</t>
  </si>
  <si>
    <t>Pa-233</t>
  </si>
  <si>
    <t>Sb-124</t>
  </si>
  <si>
    <t>Sb-125</t>
  </si>
  <si>
    <t>Se-75</t>
  </si>
  <si>
    <t>Ta-182</t>
  </si>
  <si>
    <t>Te-123m</t>
  </si>
  <si>
    <t>W-181</t>
  </si>
  <si>
    <t>W-188</t>
  </si>
  <si>
    <t>Zr-95</t>
  </si>
  <si>
    <t>Hg-203</t>
  </si>
  <si>
    <t>Lu-177m</t>
  </si>
  <si>
    <t>Am-241</t>
  </si>
  <si>
    <t>C-14</t>
  </si>
  <si>
    <t>Np-237</t>
  </si>
  <si>
    <t>Pu-239</t>
  </si>
  <si>
    <t>U-238</t>
  </si>
  <si>
    <t>Note:  U-238 A2 value is unlimited.</t>
  </si>
  <si>
    <t>Lu-177</t>
  </si>
  <si>
    <t>Sb-122</t>
  </si>
  <si>
    <t>W-187</t>
  </si>
  <si>
    <t>La-140</t>
  </si>
  <si>
    <t>Np-239</t>
  </si>
  <si>
    <t>Sm-153</t>
  </si>
  <si>
    <t>Br-82</t>
  </si>
  <si>
    <t>Au-199</t>
  </si>
  <si>
    <t>Sc-47</t>
  </si>
  <si>
    <t>Be-7</t>
  </si>
  <si>
    <t>Na-24</t>
  </si>
  <si>
    <t>Data entries verified by:</t>
  </si>
  <si>
    <t>Ca-45</t>
  </si>
  <si>
    <t>Ca-47</t>
  </si>
  <si>
    <t>Ru-103</t>
  </si>
  <si>
    <t>P-32</t>
  </si>
  <si>
    <t>In-114m</t>
  </si>
  <si>
    <t>In-114</t>
  </si>
  <si>
    <t>Sr-83</t>
  </si>
  <si>
    <t>Sr-85</t>
  </si>
  <si>
    <t>Yb-169</t>
  </si>
  <si>
    <t>Yb-175</t>
  </si>
  <si>
    <t>Re-186</t>
  </si>
  <si>
    <t>Re-188</t>
  </si>
  <si>
    <t>Date and Time Analyzed:</t>
  </si>
  <si>
    <t>Date and Time Shipped:</t>
  </si>
  <si>
    <t>Ir-194</t>
  </si>
  <si>
    <t>Lu-176m</t>
  </si>
  <si>
    <t>Rb-84</t>
  </si>
  <si>
    <t>Rb-86</t>
  </si>
  <si>
    <t>Hg-197m</t>
  </si>
  <si>
    <t>Hg-197</t>
  </si>
  <si>
    <t>Ho-166</t>
  </si>
  <si>
    <t>K-42</t>
  </si>
  <si>
    <t>Tb-160</t>
  </si>
  <si>
    <t>Tm-170</t>
  </si>
  <si>
    <t>Te-121</t>
  </si>
  <si>
    <t>Te-125m</t>
  </si>
  <si>
    <t>Te-127m</t>
  </si>
  <si>
    <t>Te-127</t>
  </si>
  <si>
    <t>Te-129</t>
  </si>
  <si>
    <t>Te-131m</t>
  </si>
  <si>
    <t>Sc-44m</t>
  </si>
  <si>
    <t>Eu-156</t>
  </si>
  <si>
    <t>As-76</t>
  </si>
  <si>
    <t>Au-198</t>
  </si>
  <si>
    <t>Ba-131</t>
  </si>
  <si>
    <t>Eu-152m</t>
  </si>
  <si>
    <t>Nd-147</t>
  </si>
  <si>
    <t>Ba-133m</t>
  </si>
  <si>
    <t>Ca-49</t>
  </si>
  <si>
    <t>H-3</t>
  </si>
  <si>
    <t>Sc-49</t>
  </si>
  <si>
    <t>Cl-36</t>
  </si>
  <si>
    <t>Rh-103m</t>
  </si>
  <si>
    <t>Rh-105</t>
  </si>
  <si>
    <t>Rh-106m</t>
  </si>
  <si>
    <t>Ru-105</t>
  </si>
  <si>
    <t>S-35</t>
  </si>
  <si>
    <t>Sm-145</t>
  </si>
  <si>
    <t>Sb-124m</t>
  </si>
  <si>
    <t>Ce-137</t>
  </si>
  <si>
    <t>Ce-137m</t>
  </si>
  <si>
    <t>Ce-139</t>
  </si>
  <si>
    <t>Ce-143</t>
  </si>
  <si>
    <t>Gd-159</t>
  </si>
  <si>
    <t>Nb-97</t>
  </si>
  <si>
    <t>Nb-97m</t>
  </si>
  <si>
    <t>Pm-149</t>
  </si>
  <si>
    <t>Pm-151</t>
  </si>
  <si>
    <t>Pr-143</t>
  </si>
  <si>
    <t>Sc-48</t>
  </si>
  <si>
    <t>Sr-89</t>
  </si>
  <si>
    <t>Ta-183</t>
  </si>
  <si>
    <t>Tb-161</t>
  </si>
  <si>
    <t>W-185</t>
  </si>
  <si>
    <t>Zr-97</t>
  </si>
  <si>
    <t>Y-90</t>
  </si>
  <si>
    <t>Te-121m</t>
  </si>
  <si>
    <t>Te-129m</t>
  </si>
  <si>
    <t>I-131</t>
  </si>
  <si>
    <t>Re-188m</t>
  </si>
  <si>
    <t>Ru-97</t>
  </si>
  <si>
    <t>Si-31</t>
  </si>
  <si>
    <t>Cu-64</t>
  </si>
  <si>
    <t>Cu-67</t>
  </si>
  <si>
    <t>Mn-56</t>
  </si>
  <si>
    <t>Zn-69</t>
  </si>
  <si>
    <t>Zn-69m</t>
  </si>
  <si>
    <t>P-33</t>
  </si>
  <si>
    <t>Cs-131</t>
  </si>
  <si>
    <t>Ga-72</t>
  </si>
  <si>
    <t>I-125</t>
  </si>
  <si>
    <t>Au-196</t>
  </si>
  <si>
    <t>Er-165</t>
  </si>
  <si>
    <t>Er-169</t>
  </si>
  <si>
    <t>Er-171</t>
  </si>
  <si>
    <t>Xe-125</t>
  </si>
  <si>
    <t>Re-182</t>
  </si>
  <si>
    <t>Ac-225</t>
  </si>
  <si>
    <t>Ac-227</t>
  </si>
  <si>
    <t>Ac-228</t>
  </si>
  <si>
    <t>Ag-108m</t>
  </si>
  <si>
    <t>Ag-111</t>
  </si>
  <si>
    <t>Al-26</t>
  </si>
  <si>
    <t>Am-242m</t>
  </si>
  <si>
    <t>Am-243</t>
  </si>
  <si>
    <t>Ar-39</t>
  </si>
  <si>
    <t>Ar-41</t>
  </si>
  <si>
    <t>As-72</t>
  </si>
  <si>
    <t>As-73</t>
  </si>
  <si>
    <t>As-74</t>
  </si>
  <si>
    <t>As-77</t>
  </si>
  <si>
    <t>Ba-140</t>
  </si>
  <si>
    <t>Be-10</t>
  </si>
  <si>
    <t>Bi-205</t>
  </si>
  <si>
    <t>Ca-41</t>
  </si>
  <si>
    <t>Cs-132</t>
  </si>
  <si>
    <t>Mo-99</t>
  </si>
  <si>
    <t>Re-182m</t>
  </si>
  <si>
    <t>Ar-37</t>
  </si>
  <si>
    <t>Ba-135m</t>
  </si>
  <si>
    <t>Y-90m</t>
  </si>
  <si>
    <t>Sr-90</t>
  </si>
  <si>
    <t>Conversion rate: 365.242 days/year</t>
  </si>
  <si>
    <t>Tl-201</t>
  </si>
  <si>
    <t>Xe-133</t>
  </si>
  <si>
    <t>Ge-71</t>
  </si>
  <si>
    <t>Type B Quantity?:</t>
  </si>
  <si>
    <t>Tl-204</t>
  </si>
  <si>
    <t>Sn-117m</t>
  </si>
  <si>
    <t>Sn-119m</t>
  </si>
  <si>
    <t>Sn-123m</t>
  </si>
  <si>
    <t>Sn-123</t>
  </si>
  <si>
    <t>Sn-125</t>
  </si>
  <si>
    <t>Ba-139</t>
  </si>
  <si>
    <t>Pm-147</t>
  </si>
  <si>
    <t>Hf-180m</t>
  </si>
  <si>
    <t>Ga-68</t>
  </si>
  <si>
    <t>For disposition of Ir-193m and Ir-194m, see CAP 06-0059. (Meier 9/8/06)</t>
  </si>
  <si>
    <t>Order Number:</t>
  </si>
  <si>
    <t>Ti-51</t>
  </si>
  <si>
    <t>Pt-193m</t>
  </si>
  <si>
    <t>Pt-195m</t>
  </si>
  <si>
    <t>Pt-197</t>
  </si>
  <si>
    <t>Kr-79</t>
  </si>
  <si>
    <t>Kr-81</t>
  </si>
  <si>
    <t>Bi-210m</t>
  </si>
  <si>
    <t>Po-210</t>
  </si>
  <si>
    <t>Ge-75</t>
  </si>
  <si>
    <t>Ge-77</t>
  </si>
  <si>
    <t>Pd-103</t>
  </si>
  <si>
    <t>Pr-142</t>
  </si>
  <si>
    <t>Sm-155</t>
  </si>
  <si>
    <t>Cl-38</t>
  </si>
  <si>
    <t>Kr-83m</t>
  </si>
  <si>
    <t>Kr-85m</t>
  </si>
  <si>
    <t>U-235</t>
  </si>
  <si>
    <t>Os-191</t>
  </si>
  <si>
    <t>Tc-99</t>
  </si>
  <si>
    <t>I-128</t>
  </si>
  <si>
    <t>Mo-93</t>
  </si>
  <si>
    <t>Mo-93m</t>
  </si>
  <si>
    <t>Tc-99m</t>
  </si>
  <si>
    <t>Cd-115m</t>
  </si>
  <si>
    <t>Tc-99m is a daughter isotope of Mo-99 &amp; should NOT be included on Shipping Documents.</t>
  </si>
  <si>
    <t>If an isotope is listed twice, the cells will turn pink.</t>
  </si>
  <si>
    <t>I-129</t>
  </si>
  <si>
    <t>Pb-203</t>
  </si>
  <si>
    <t>Pb-210</t>
  </si>
  <si>
    <t>Ra-223</t>
  </si>
  <si>
    <t>Ra-224</t>
  </si>
  <si>
    <t>Ra-226</t>
  </si>
  <si>
    <t>Th-227</t>
  </si>
  <si>
    <t>Th-228</t>
  </si>
  <si>
    <t>In-111</t>
  </si>
  <si>
    <t>Pu-238</t>
  </si>
  <si>
    <t>Pu-240</t>
  </si>
  <si>
    <t>Pu-241</t>
  </si>
  <si>
    <t>N/A</t>
  </si>
  <si>
    <t>Note:  I-129 A2 value is unlimited.</t>
  </si>
  <si>
    <t xml:space="preserve"> Mass of Radioactive Material (g)</t>
  </si>
  <si>
    <t>Half-life (days)</t>
  </si>
  <si>
    <t>A2 Value (Ci)</t>
  </si>
  <si>
    <t>RQ Value (Ci)</t>
  </si>
  <si>
    <t>Heat Generation (W/Ci)</t>
  </si>
  <si>
    <t>(Sample &amp; Encapsulation)</t>
  </si>
  <si>
    <t>Pd-111m</t>
  </si>
  <si>
    <t>Tracerco Shipment?</t>
  </si>
  <si>
    <t>Yes</t>
  </si>
  <si>
    <t>No</t>
  </si>
  <si>
    <t>Note to Display</t>
  </si>
  <si>
    <t>Nb-92m</t>
  </si>
  <si>
    <t>Cd-115</t>
  </si>
  <si>
    <t>In-115m</t>
  </si>
  <si>
    <t>Kr-85</t>
  </si>
  <si>
    <t>Kr-87</t>
  </si>
  <si>
    <t>Sn-121</t>
  </si>
  <si>
    <t xml:space="preserve"> Mass of Packing Material (g)</t>
  </si>
  <si>
    <t>Changes to the A2 Spreadsheet since July 2006</t>
  </si>
  <si>
    <t>Date(s)</t>
  </si>
  <si>
    <t>Change Completed By</t>
  </si>
  <si>
    <t>Jeremiah Riely</t>
  </si>
  <si>
    <t>Added RAMQC Values</t>
  </si>
  <si>
    <t>Ed Werner</t>
  </si>
  <si>
    <t>Added Half-Life, A2 Value &amp; RQ Value for Kr-81</t>
  </si>
  <si>
    <t>Added Half-Life, A2 Value &amp; RQ Value for Bi-210m &amp; Po-210</t>
  </si>
  <si>
    <t>Rob Hall</t>
  </si>
  <si>
    <t>Added Half-Life, A2 Value &amp; RQ Value for Ge-75 &amp; Ge-77</t>
  </si>
  <si>
    <t>Added Half-Life, A2 Value &amp; RQ Value for Pd-103</t>
  </si>
  <si>
    <t>Added Half-Life, A2 Value &amp; RQ Value for Pr-142</t>
  </si>
  <si>
    <t>Added Half-Life, A2 Value &amp; RQ Value for Cl-38 &amp; Sm-155</t>
  </si>
  <si>
    <t>Jennifer Clark</t>
  </si>
  <si>
    <t>Added Half-Life, A2 Value &amp; RQ Value for Os-191</t>
  </si>
  <si>
    <t>Added Half-Life, A2 Value &amp; RQ Value for Tc-99</t>
  </si>
  <si>
    <t>Added Half-Life, A2 Value &amp; RQ Value for I-128</t>
  </si>
  <si>
    <t>Lee Juengermann</t>
  </si>
  <si>
    <t>Added Half-Life, A2 Value &amp; RQ Value for Mo-93, Mo-93m &amp; Tc-99m</t>
  </si>
  <si>
    <t>Added Half-Life, A2 Value &amp; RQ Value for Kr-79</t>
  </si>
  <si>
    <t>Formulas for Highlighting of Decay Corrected Activity (GBq) for Reportable Isotopes</t>
  </si>
  <si>
    <t>Added Half-Life, A2 Value &amp; RQ Value for Cd-115m</t>
  </si>
  <si>
    <t xml:space="preserve">Split RAMQC Values into category 1 &amp; 2. Added data for Insert 3984, 3983 &amp; 3986 from </t>
  </si>
  <si>
    <t>Certificate of Compliance #9337 Rev. 0.</t>
  </si>
  <si>
    <t>Added Half-Life, A2 Value, RQ Value, Insert 3984, 3983 &amp; 3986 for Cd-115 &amp; In-115m</t>
  </si>
  <si>
    <t>Added Half-Life, A2 Value, RQ Value, Insert 3984, 3983 &amp; 3986 for Kr-85 &amp; Kr-87</t>
  </si>
  <si>
    <t>Added Half-Life, A2 Value, RQ Value, Insert 3984, 3983 &amp; 3986 for Sn-121</t>
  </si>
  <si>
    <t>Change</t>
  </si>
  <si>
    <t>Added Half-Life, A2 Value, RQ Value, Insert 3984, 3983 &amp; 3986 and Heat Generation for Nb-92m</t>
  </si>
  <si>
    <t>Added Half-Life, A2 Value, RQ Value, Insert 3984, 3983 &amp; 3986 and heat Generation for Pd-111m</t>
  </si>
  <si>
    <t>Added Kr-79/Kr-79d distinction to capture Tracerco limits vs. limit for other customers</t>
  </si>
  <si>
    <t>Added information for Inserts 3982, 3985 &amp; 3987 from SARP Rev 5</t>
  </si>
  <si>
    <t>Added cell locks and password protection.  Moved sort from Ctl-S to a button on each sheet.</t>
  </si>
  <si>
    <t>Amber gaddy</t>
  </si>
  <si>
    <t>Amended A2 Value per DOT exemption for Ba-135m which expire 31-Jul-19 &amp; deleted Kr-79d</t>
  </si>
  <si>
    <t>data since NRC updated A2 value for Kr-79</t>
  </si>
  <si>
    <t>Corrected A2 value for Ba-135m = 16 Ci (not 54 Ci)</t>
  </si>
  <si>
    <t>Change Verified By</t>
  </si>
  <si>
    <t>Previous Version Emailed to Document Control (name of Person &amp; Date)</t>
  </si>
  <si>
    <t>From now on, email a copy of the A2 spreadsheet to Document Control BEFORE you make changes. Then make changes and have another knowledgeable person verify the data was entered correctly and other functions/formulas are still correct.</t>
  </si>
  <si>
    <t>Cs-131 is a daughter of Ba-131 &amp; should NOT be included on Shipping Documents.</t>
  </si>
  <si>
    <t>the entry. Added a note at the bottom to not include Cs-131 on shipping documents.</t>
  </si>
  <si>
    <t>Formatted Short Form: If Cs-131 is entered the cell changes color and strikes through</t>
  </si>
  <si>
    <t>David Crawford</t>
  </si>
  <si>
    <t>Bi-210</t>
  </si>
  <si>
    <t>Jackie Cox</t>
  </si>
  <si>
    <t xml:space="preserve">Changed value for Po-210 and added Bi-210 for Insert 3986 on Isotope Look-Up Table to value from Table 3 of license.  Changed value for Ac-225, AC-227, Ac-228, Am-241, Au-198, Ba-131, Co-60, Cs-134, Cs-137, Ho-166, I-125, I-131, In-111, ir-194, Mo-99, Na-24, P-32, Pb-210, Pd-109, Ra-223, Ra-224, Ra-226, Re-186, Re-188, Sr-89, Sr-90, Tb-161, Th-227, Th-228, W-187, W-188, Y-90 for Insert 3985 to match license, changed value for Am-241, I-131, In-111, Ir-194, Ra-223, Ra-226, Re-188 and W-188 for Insert 3982 to match license. </t>
  </si>
  <si>
    <t>Pd-109</t>
  </si>
  <si>
    <t>Ag-108</t>
  </si>
  <si>
    <t>Ag-110</t>
  </si>
  <si>
    <t>Added Ag-108 and Ag-110 to table.  Added decay heat values for Cd-115, In-155m, Kr-85, Kr-87 and Sn-121</t>
  </si>
  <si>
    <t>2016-002</t>
  </si>
  <si>
    <t>2016-003</t>
  </si>
  <si>
    <t>Revision No.</t>
  </si>
  <si>
    <t>2016-001</t>
  </si>
  <si>
    <t>Updated Amendment 7 with a Revision at the top on Short Form and Long form spreadsheet, included unity calculation for Cat. 1 and Cat. 2 material and unhid unity calculation and decay heat for inserts</t>
  </si>
  <si>
    <t>2016-004</t>
  </si>
  <si>
    <t>Error would occur when using sort button, code corrected. Error would occur when using the Reset Sheet button on the Short Form, code corrected.</t>
  </si>
  <si>
    <t>2016-005</t>
  </si>
  <si>
    <t>Changed scientific notation to two decimal places in activity to line up with MOOS, corrected Category 1 and 2 equations on long form based on error found during validation testing, corrected equations for Category 1 and 2 to ensure that it shows Category 1 when greater than or equal to threshold value.  Updated A2 values for Ca-41, U-235 and U-238 to show unlimited which is their current value.</t>
  </si>
  <si>
    <t>2016-006</t>
  </si>
  <si>
    <t>Added rev number and date of CofC for LS and HS</t>
  </si>
  <si>
    <t>2016-007</t>
  </si>
  <si>
    <t>I-132</t>
  </si>
  <si>
    <t>I-133</t>
  </si>
  <si>
    <t>Te-132</t>
  </si>
  <si>
    <t>Added I-132, I-133 &amp; Te-132 to Isotope Lookup Table</t>
  </si>
  <si>
    <t>Hf-178m</t>
  </si>
  <si>
    <t>Hf-179m</t>
  </si>
  <si>
    <t>2016-008</t>
  </si>
  <si>
    <t>Added heat generation values for I-132, I-133 and Te-132.  Added Isotopes Hf-178m and Hf-179m.</t>
  </si>
  <si>
    <t>Limited Quantity Liquid?:</t>
  </si>
  <si>
    <t>Limited Quantity Solid?:</t>
  </si>
  <si>
    <t>2016-009</t>
  </si>
  <si>
    <t>Added limited quantity calculations to Short Form Sheet</t>
  </si>
  <si>
    <t>Zr-89</t>
  </si>
  <si>
    <t>2016-010</t>
  </si>
  <si>
    <t>Zr-88</t>
  </si>
  <si>
    <t>Added Zr-88 and Zr-89 as an isotope and changed Rev date for CofC for HS cask</t>
  </si>
  <si>
    <t>2016-011</t>
  </si>
  <si>
    <t>Added note next to limited quantity to see Shipping Manager if yes, changed the total mass insert limit for 3985 insert from 8620 g to 8600 g per CofC, adjusted Kr-79 amd Xe-133 insert activity limits to A2 values.</t>
  </si>
  <si>
    <t>Dave Crawford</t>
  </si>
  <si>
    <t>2016-012</t>
  </si>
  <si>
    <t>Added capability for Gas in Insert 3985 based on HS CofC, added capability for gas in insert 3983 based on LS CofC.  Confirmed that isotope look table for all other isotopes in the 3983 and 3985 gas column were equivalent to the A2 value.</t>
  </si>
  <si>
    <t>2016-013</t>
  </si>
  <si>
    <t>Added Cat. 1, Cat. 2 and HRCQ look-up capability to Topaz sheet.  Corrected Cat.1/2 fields for Ag-110m as they were causing an error, repaired sort function on Topaz sheet, added additional columns where isotope and decay corrected activity show up for earsy cut and paste to MOOS</t>
  </si>
  <si>
    <t>EHS ID Number:</t>
  </si>
  <si>
    <t>Ge-68</t>
  </si>
  <si>
    <t>Half-Life values taken from Lice Chart of Nuclides, IAEA</t>
  </si>
  <si>
    <t xml:space="preserve">Isotope half-lives were updated from the IAEA; insert information was deleted; A2 values, and RQ values were verified and updated as necessary. </t>
  </si>
  <si>
    <t>Teki Grahl</t>
  </si>
  <si>
    <t>Rachel Pope</t>
  </si>
  <si>
    <t>A1 Value (Ci)</t>
  </si>
  <si>
    <t>Act conc for excempt (Ci/g)</t>
  </si>
  <si>
    <t>Act limit for exempt (Ci)</t>
  </si>
  <si>
    <t>Added A1 values, limits for exempt quanities</t>
  </si>
  <si>
    <t>Special Form?</t>
  </si>
  <si>
    <t>Exempt Quantity (Ci)?:</t>
  </si>
  <si>
    <t>Exempt Quantity (Ci/g)?:</t>
  </si>
  <si>
    <t>Half-Life (Days)</t>
  </si>
  <si>
    <t>A1 (Ci)</t>
  </si>
  <si>
    <t>A2 (Ci)</t>
  </si>
  <si>
    <t>Exempt (Ci)</t>
  </si>
  <si>
    <t>Exempt (Ci/g)</t>
  </si>
  <si>
    <t>Decay Corrected Activity (Ci)</t>
  </si>
  <si>
    <t>Decay Corrected Activity (GBq)</t>
  </si>
  <si>
    <t>Decay Corrected Activity (Ci/RQ)</t>
  </si>
  <si>
    <t>Decay Corrected Activity [Ci/(10^-3*A2)]</t>
  </si>
  <si>
    <t>Decay Corrected Activity [Ci/(10^-4*A2)]</t>
  </si>
  <si>
    <t>Decay Corrected Activity (Ci/A2)</t>
  </si>
  <si>
    <t>Decay Corrected Activity (Ci/Exempt Ci)</t>
  </si>
  <si>
    <t>Decay Corrected Activity [Ci/Exempt (Ci/g)]</t>
  </si>
  <si>
    <t>Decay Corrected Activity [Ci/(10^-3*A1)]</t>
  </si>
  <si>
    <t>Standard Values</t>
  </si>
  <si>
    <t>Decay Corrected Activities</t>
  </si>
  <si>
    <t xml:space="preserve">Reportable Quantity </t>
  </si>
  <si>
    <t>Normal Form Solid Limited Quantity</t>
  </si>
  <si>
    <t>Special Form Solid Limited Quantity</t>
  </si>
  <si>
    <t>Liquid Limited Quantity</t>
  </si>
  <si>
    <t>Type B Quantity</t>
  </si>
  <si>
    <t>Exempt Activity</t>
  </si>
  <si>
    <t>Exempt concentration</t>
  </si>
  <si>
    <t>Activity (mCi)</t>
  </si>
  <si>
    <t>Ci/A2 Percent of Each Isotope</t>
  </si>
  <si>
    <t>Sum of A2 %s</t>
  </si>
  <si>
    <t>Report *</t>
  </si>
  <si>
    <t>added exempt and special form columns and calculations; changed initial activity column to mCi from Ci.</t>
  </si>
  <si>
    <t>Appendix A - Shipment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</si>
</sst>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000E+00"/>
    <numFmt numFmtId="167" formatCode="0.000000"/>
    <numFmt numFmtId="168" formatCode="0.0000000"/>
    <numFmt numFmtId="169" formatCode="0.00000000"/>
    <numFmt numFmtId="170" formatCode="0.000000000"/>
    <numFmt numFmtId="171" formatCode="0.000000E+00"/>
  </numFmts>
  <fonts count="45">
    <font>
      <sz val="10"/>
      <name val="Tms Rmn"/>
    </font>
    <font>
      <b/>
      <sz val="8"/>
      <name val="Geneva"/>
    </font>
    <font>
      <sz val="8"/>
      <name val="Geneva"/>
    </font>
    <font>
      <sz val="9"/>
      <name val="Geneva"/>
    </font>
    <font>
      <b/>
      <sz val="9"/>
      <name val="Geneva"/>
    </font>
    <font>
      <sz val="8"/>
      <name val="Tms Rmn"/>
    </font>
    <font>
      <b/>
      <sz val="14"/>
      <name val="Rockwell"/>
      <family val="1"/>
    </font>
    <font>
      <b/>
      <sz val="10"/>
      <color indexed="8"/>
      <name val="Geneva"/>
    </font>
    <font>
      <sz val="7"/>
      <name val="Geneva"/>
    </font>
    <font>
      <b/>
      <sz val="7"/>
      <name val="Geneva"/>
    </font>
    <font>
      <b/>
      <sz val="9"/>
      <color indexed="10"/>
      <name val="Geneva"/>
    </font>
    <font>
      <b/>
      <sz val="7"/>
      <color indexed="18"/>
      <name val="Geneva"/>
    </font>
    <font>
      <b/>
      <sz val="7"/>
      <color indexed="10"/>
      <name val="Geneva"/>
    </font>
    <font>
      <b/>
      <sz val="8"/>
      <color indexed="8"/>
      <name val="Geneva"/>
    </font>
    <font>
      <sz val="8"/>
      <color indexed="8"/>
      <name val="Geneva"/>
    </font>
    <font>
      <sz val="7"/>
      <name val="Tms Rmn"/>
    </font>
    <font>
      <sz val="10"/>
      <name val="Arial"/>
      <family val="2"/>
    </font>
    <font>
      <b/>
      <sz val="10"/>
      <name val="Tms Rmn"/>
    </font>
    <font>
      <b/>
      <sz val="8"/>
      <color indexed="18"/>
      <name val="Geneva"/>
    </font>
    <font>
      <b/>
      <sz val="6"/>
      <name val="Geneva"/>
    </font>
    <font>
      <b/>
      <sz val="7"/>
      <color rgb="FF0070C0"/>
      <name val="Geneva"/>
    </font>
    <font>
      <b/>
      <sz val="8"/>
      <color rgb="FFFF0000"/>
      <name val="Geneva"/>
    </font>
    <font>
      <b/>
      <sz val="5"/>
      <name val="Geneva"/>
    </font>
    <font>
      <b/>
      <sz val="8"/>
      <name val="Arial"/>
      <family val="2"/>
    </font>
    <font>
      <b/>
      <sz val="10"/>
      <color rgb="FFFF0000"/>
      <name val="Arial"/>
      <family val="2"/>
    </font>
    <font>
      <b/>
      <sz val="8"/>
      <color rgb="FFFF0000"/>
      <name val="Arial"/>
      <family val="2"/>
    </font>
    <font>
      <b/>
      <sz val="6"/>
      <name val="Arial"/>
      <family val="2"/>
    </font>
    <font>
      <sz val="11"/>
      <color rgb="FF000000"/>
      <name val="Calibri"/>
      <family val="2"/>
    </font>
    <font>
      <b/>
      <sz val="8"/>
      <name val="Tms Rmn"/>
    </font>
    <font>
      <b/>
      <sz val="7"/>
      <name val="Tms Rmn"/>
    </font>
    <font>
      <sz val="11"/>
      <name val="Calibri"/>
      <family val="2"/>
    </font>
    <font>
      <b/>
      <sz val="10"/>
      <name val="Geneva"/>
    </font>
    <font>
      <b/>
      <sz val="7"/>
      <name val="Arial"/>
      <family val="2"/>
    </font>
    <font>
      <b/>
      <sz val="14"/>
      <color rgb="FFFF0000"/>
      <name val="Tms Rmn"/>
    </font>
    <font>
      <b/>
      <sz val="6"/>
      <color theme="0"/>
      <name val="Arial"/>
      <family val="2"/>
    </font>
    <font>
      <b/>
      <sz val="9"/>
      <name val="Arial"/>
      <family val="2"/>
    </font>
    <font>
      <sz val="10"/>
      <name val="Calibri"/>
      <family val="2"/>
      <scheme val="minor"/>
    </font>
    <font>
      <sz val="11"/>
      <name val="Calibri"/>
      <family val="2"/>
      <scheme val="minor"/>
    </font>
    <font>
      <b/>
      <sz val="9"/>
      <color rgb="FFFF0000"/>
      <name val="Arial"/>
      <family val="2"/>
    </font>
    <font>
      <sz val="11"/>
      <color rgb="FF1F497D"/>
      <name val="Calibri"/>
      <family val="2"/>
    </font>
    <font>
      <sz val="8"/>
      <name val="Rockwell"/>
      <family val="1"/>
    </font>
    <font>
      <i/>
      <sz val="7"/>
      <name val="Geneva"/>
    </font>
    <font>
      <b/>
      <i/>
      <sz val="8"/>
      <color rgb="FF0070C0"/>
      <name val="Geneva"/>
    </font>
    <font>
      <b/>
      <i/>
      <sz val="8"/>
      <color indexed="10"/>
      <name val="Geneva"/>
    </font>
    <font>
      <i/>
      <sz val="8"/>
      <name val="Geneva"/>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99CC"/>
        <bgColor indexed="64"/>
      </patternFill>
    </fill>
    <fill>
      <patternFill patternType="solid">
        <fgColor rgb="FF00B0F0"/>
        <bgColor indexed="64"/>
      </patternFill>
    </fill>
    <fill>
      <patternFill patternType="solid">
        <fgColor rgb="FFEBFFEB"/>
        <bgColor indexed="64"/>
      </patternFill>
    </fill>
    <fill>
      <patternFill patternType="solid">
        <fgColor rgb="FF7030A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32">
    <xf numFmtId="0" fontId="0" fillId="0" borderId="0" xfId="0"/>
    <xf numFmtId="0" fontId="2" fillId="0" borderId="0" xfId="0" applyFont="1" applyProtection="1">
      <protection hidden="1"/>
    </xf>
    <xf numFmtId="166" fontId="2" fillId="0" borderId="0" xfId="0" applyNumberFormat="1" applyFont="1" applyProtection="1">
      <protection hidden="1"/>
    </xf>
    <xf numFmtId="165" fontId="2" fillId="0" borderId="0" xfId="0" applyNumberFormat="1" applyFont="1" applyAlignment="1" applyProtection="1">
      <alignment horizontal="right"/>
      <protection hidden="1"/>
    </xf>
    <xf numFmtId="165" fontId="2" fillId="0" borderId="0" xfId="0" applyNumberFormat="1" applyFont="1" applyProtection="1">
      <protection hidden="1"/>
    </xf>
    <xf numFmtId="165" fontId="2" fillId="0" borderId="0" xfId="0" applyNumberFormat="1" applyFont="1" applyAlignment="1" applyProtection="1">
      <alignment horizontal="center"/>
      <protection hidden="1"/>
    </xf>
    <xf numFmtId="0" fontId="2" fillId="0" borderId="0" xfId="0" applyFont="1" applyAlignment="1" applyProtection="1">
      <alignment horizontal="center"/>
      <protection hidden="1"/>
    </xf>
    <xf numFmtId="0" fontId="5" fillId="0" borderId="0" xfId="0" applyFont="1" applyProtection="1">
      <protection hidden="1"/>
    </xf>
    <xf numFmtId="0" fontId="2" fillId="0" borderId="3" xfId="0" applyFont="1" applyBorder="1" applyProtection="1">
      <protection hidden="1"/>
    </xf>
    <xf numFmtId="165" fontId="15" fillId="0" borderId="3" xfId="0" applyNumberFormat="1" applyFont="1" applyBorder="1" applyAlignment="1" applyProtection="1">
      <alignment horizontal="right"/>
      <protection hidden="1"/>
    </xf>
    <xf numFmtId="0" fontId="2" fillId="0" borderId="1" xfId="0" applyFont="1" applyBorder="1" applyAlignment="1" applyProtection="1">
      <alignment horizontal="left"/>
      <protection hidden="1"/>
    </xf>
    <xf numFmtId="165" fontId="8" fillId="0" borderId="1" xfId="0" applyNumberFormat="1" applyFont="1" applyBorder="1" applyProtection="1">
      <protection hidden="1"/>
    </xf>
    <xf numFmtId="11" fontId="8" fillId="0" borderId="1" xfId="0" applyNumberFormat="1" applyFont="1" applyBorder="1" applyProtection="1">
      <protection hidden="1"/>
    </xf>
    <xf numFmtId="165" fontId="2" fillId="0" borderId="0" xfId="0" applyNumberFormat="1" applyFont="1" applyAlignment="1" applyProtection="1">
      <alignment horizontal="left"/>
      <protection hidden="1"/>
    </xf>
    <xf numFmtId="0" fontId="0" fillId="0" borderId="0" xfId="0" applyAlignment="1" applyProtection="1">
      <alignment wrapText="1"/>
      <protection hidden="1"/>
    </xf>
    <xf numFmtId="165" fontId="2" fillId="0" borderId="4" xfId="0" applyNumberFormat="1" applyFont="1" applyBorder="1" applyAlignment="1" applyProtection="1">
      <alignment horizontal="center"/>
      <protection hidden="1"/>
    </xf>
    <xf numFmtId="0" fontId="2" fillId="0" borderId="4" xfId="0" applyFont="1" applyBorder="1" applyProtection="1">
      <protection hidden="1"/>
    </xf>
    <xf numFmtId="166" fontId="2" fillId="0" borderId="0" xfId="0" applyNumberFormat="1" applyFont="1" applyAlignment="1" applyProtection="1">
      <alignment horizontal="left"/>
      <protection hidden="1"/>
    </xf>
    <xf numFmtId="165" fontId="8" fillId="0" borderId="2" xfId="0" applyNumberFormat="1" applyFont="1" applyBorder="1" applyProtection="1">
      <protection hidden="1"/>
    </xf>
    <xf numFmtId="11" fontId="8" fillId="0" borderId="2" xfId="0" applyNumberFormat="1" applyFont="1" applyBorder="1" applyProtection="1">
      <protection hidden="1"/>
    </xf>
    <xf numFmtId="0" fontId="2" fillId="0" borderId="0" xfId="0" applyFont="1" applyAlignment="1" applyProtection="1">
      <alignment horizontal="left"/>
      <protection hidden="1"/>
    </xf>
    <xf numFmtId="165" fontId="8" fillId="0" borderId="0" xfId="0" applyNumberFormat="1" applyFont="1" applyProtection="1">
      <protection hidden="1"/>
    </xf>
    <xf numFmtId="11" fontId="8" fillId="0" borderId="0" xfId="0" applyNumberFormat="1" applyFont="1" applyProtection="1">
      <protection hidden="1"/>
    </xf>
    <xf numFmtId="164" fontId="8" fillId="0" borderId="0" xfId="0" applyNumberFormat="1" applyFont="1" applyProtection="1">
      <protection hidden="1"/>
    </xf>
    <xf numFmtId="164" fontId="2" fillId="0" borderId="0" xfId="0" applyNumberFormat="1" applyFont="1" applyAlignment="1" applyProtection="1">
      <alignment horizontal="center"/>
      <protection hidden="1"/>
    </xf>
    <xf numFmtId="0" fontId="0" fillId="0" borderId="0" xfId="0" applyProtection="1">
      <protection hidden="1"/>
    </xf>
    <xf numFmtId="165" fontId="3" fillId="0" borderId="0" xfId="0" applyNumberFormat="1" applyFont="1" applyProtection="1">
      <protection hidden="1"/>
    </xf>
    <xf numFmtId="0" fontId="3" fillId="0" borderId="0" xfId="0" applyFont="1"/>
    <xf numFmtId="11" fontId="8" fillId="0" borderId="0" xfId="0" applyNumberFormat="1" applyFont="1"/>
    <xf numFmtId="0" fontId="4" fillId="0" borderId="0" xfId="0" applyFont="1" applyAlignment="1">
      <alignment horizontal="right"/>
    </xf>
    <xf numFmtId="164" fontId="5" fillId="0" borderId="15" xfId="0" applyNumberFormat="1" applyFont="1" applyBorder="1" applyAlignment="1" applyProtection="1">
      <alignment horizontal="right"/>
      <protection hidden="1"/>
    </xf>
    <xf numFmtId="164" fontId="8" fillId="0" borderId="16" xfId="0" applyNumberFormat="1" applyFont="1" applyBorder="1" applyProtection="1">
      <protection hidden="1"/>
    </xf>
    <xf numFmtId="164" fontId="8" fillId="0" borderId="14" xfId="0" applyNumberFormat="1" applyFont="1" applyBorder="1" applyProtection="1">
      <protection hidden="1"/>
    </xf>
    <xf numFmtId="0" fontId="2" fillId="0" borderId="1" xfId="0" applyFont="1" applyBorder="1" applyAlignment="1" applyProtection="1">
      <alignment horizontal="right"/>
      <protection hidden="1"/>
    </xf>
    <xf numFmtId="0" fontId="2" fillId="0" borderId="2" xfId="0" applyFont="1" applyBorder="1" applyAlignment="1" applyProtection="1">
      <alignment horizontal="right"/>
      <protection hidden="1"/>
    </xf>
    <xf numFmtId="0" fontId="2" fillId="0" borderId="0" xfId="0" applyFont="1" applyAlignment="1" applyProtection="1">
      <alignment horizontal="right"/>
      <protection hidden="1"/>
    </xf>
    <xf numFmtId="0" fontId="17" fillId="0" borderId="0" xfId="0" applyFont="1"/>
    <xf numFmtId="165" fontId="0" fillId="0" borderId="0" xfId="0" applyNumberFormat="1"/>
    <xf numFmtId="0" fontId="10" fillId="0" borderId="0" xfId="0" applyFont="1" applyAlignment="1">
      <alignment horizontal="center"/>
    </xf>
    <xf numFmtId="165" fontId="0" fillId="0" borderId="0" xfId="0" applyNumberFormat="1" applyAlignment="1">
      <alignment wrapText="1"/>
    </xf>
    <xf numFmtId="11" fontId="2" fillId="0" borderId="1" xfId="0" applyNumberFormat="1" applyFont="1" applyBorder="1" applyAlignment="1" applyProtection="1">
      <alignment horizontal="center"/>
      <protection hidden="1"/>
    </xf>
    <xf numFmtId="11" fontId="2" fillId="0" borderId="1" xfId="0" applyNumberFormat="1" applyFont="1" applyBorder="1" applyAlignment="1" applyProtection="1">
      <alignment horizontal="right"/>
      <protection hidden="1"/>
    </xf>
    <xf numFmtId="0" fontId="2" fillId="0" borderId="0" xfId="0" applyFont="1" applyAlignment="1" applyProtection="1">
      <alignment horizontal="center" wrapText="1"/>
      <protection hidden="1"/>
    </xf>
    <xf numFmtId="165" fontId="8" fillId="0" borderId="0" xfId="0" applyNumberFormat="1" applyFont="1" applyAlignment="1" applyProtection="1">
      <alignment wrapText="1"/>
      <protection hidden="1"/>
    </xf>
    <xf numFmtId="11" fontId="2" fillId="0" borderId="0" xfId="0" applyNumberFormat="1" applyFont="1" applyAlignment="1" applyProtection="1">
      <alignment horizontal="center"/>
      <protection hidden="1"/>
    </xf>
    <xf numFmtId="11" fontId="8" fillId="0" borderId="0" xfId="0" applyNumberFormat="1" applyFont="1" applyAlignment="1" applyProtection="1">
      <alignment wrapText="1"/>
      <protection hidden="1"/>
    </xf>
    <xf numFmtId="0" fontId="2" fillId="0" borderId="0" xfId="0" applyFont="1" applyAlignment="1" applyProtection="1">
      <alignment horizontal="right" wrapText="1"/>
      <protection hidden="1"/>
    </xf>
    <xf numFmtId="1" fontId="8" fillId="0" borderId="0" xfId="0" applyNumberFormat="1" applyFont="1" applyProtection="1">
      <protection hidden="1"/>
    </xf>
    <xf numFmtId="0" fontId="23" fillId="0" borderId="0" xfId="0" applyFont="1"/>
    <xf numFmtId="0" fontId="25" fillId="2" borderId="0" xfId="0" applyFont="1" applyFill="1" applyProtection="1">
      <protection locked="0"/>
    </xf>
    <xf numFmtId="165" fontId="2" fillId="0" borderId="1" xfId="0" applyNumberFormat="1" applyFont="1" applyBorder="1" applyAlignment="1" applyProtection="1">
      <alignment horizontal="center" wrapText="1"/>
      <protection hidden="1"/>
    </xf>
    <xf numFmtId="164" fontId="2" fillId="0" borderId="1" xfId="0" applyNumberFormat="1" applyFont="1" applyBorder="1" applyAlignment="1" applyProtection="1">
      <alignment horizontal="center"/>
      <protection hidden="1"/>
    </xf>
    <xf numFmtId="0" fontId="2" fillId="0" borderId="1" xfId="0" applyFont="1" applyBorder="1" applyAlignment="1" applyProtection="1">
      <alignment wrapText="1"/>
      <protection hidden="1"/>
    </xf>
    <xf numFmtId="0" fontId="24" fillId="0" borderId="0" xfId="0" applyFont="1"/>
    <xf numFmtId="0" fontId="29" fillId="0" borderId="0" xfId="0" applyFont="1" applyProtection="1">
      <protection hidden="1"/>
    </xf>
    <xf numFmtId="0" fontId="28" fillId="0" borderId="0" xfId="0" applyFont="1" applyProtection="1">
      <protection hidden="1"/>
    </xf>
    <xf numFmtId="165" fontId="23" fillId="0" borderId="0" xfId="0" applyNumberFormat="1" applyFont="1"/>
    <xf numFmtId="0" fontId="22" fillId="0" borderId="0" xfId="0" applyFont="1" applyAlignment="1">
      <alignment wrapText="1"/>
    </xf>
    <xf numFmtId="0" fontId="17" fillId="0" borderId="0" xfId="0" applyFont="1" applyProtection="1">
      <protection hidden="1"/>
    </xf>
    <xf numFmtId="14" fontId="8" fillId="0" borderId="0" xfId="0" applyNumberFormat="1" applyFont="1" applyProtection="1">
      <protection hidden="1"/>
    </xf>
    <xf numFmtId="0" fontId="2" fillId="0" borderId="0" xfId="0" applyFont="1" applyAlignment="1" applyProtection="1">
      <alignment vertical="top"/>
      <protection hidden="1"/>
    </xf>
    <xf numFmtId="0" fontId="2" fillId="0" borderId="0" xfId="0" applyFont="1" applyAlignment="1" applyProtection="1">
      <alignment wrapText="1"/>
      <protection hidden="1"/>
    </xf>
    <xf numFmtId="165" fontId="2" fillId="0" borderId="0" xfId="0" applyNumberFormat="1" applyFont="1" applyAlignment="1" applyProtection="1">
      <alignment horizontal="center" wrapText="1"/>
      <protection hidden="1"/>
    </xf>
    <xf numFmtId="15" fontId="0" fillId="0" borderId="0" xfId="0" applyNumberFormat="1"/>
    <xf numFmtId="0" fontId="17" fillId="0" borderId="1" xfId="0" applyFont="1" applyBorder="1"/>
    <xf numFmtId="0" fontId="6" fillId="0" borderId="0" xfId="0" applyFont="1" applyAlignment="1" applyProtection="1">
      <alignment horizontal="center"/>
      <protection hidden="1"/>
    </xf>
    <xf numFmtId="166" fontId="2" fillId="0" borderId="0" xfId="0" applyNumberFormat="1" applyFont="1" applyAlignment="1" applyProtection="1">
      <alignment horizontal="center"/>
      <protection hidden="1"/>
    </xf>
    <xf numFmtId="0" fontId="16" fillId="6" borderId="1" xfId="0" applyFont="1" applyFill="1" applyBorder="1" applyProtection="1">
      <protection locked="0"/>
    </xf>
    <xf numFmtId="0" fontId="21" fillId="2" borderId="0" xfId="0" applyFont="1" applyFill="1" applyAlignment="1" applyProtection="1">
      <alignment wrapText="1"/>
      <protection locked="0"/>
    </xf>
    <xf numFmtId="0" fontId="27" fillId="0" borderId="12" xfId="0" applyFont="1" applyBorder="1" applyAlignment="1">
      <alignment horizontal="center" vertical="center"/>
    </xf>
    <xf numFmtId="169" fontId="30" fillId="0" borderId="19" xfId="0" applyNumberFormat="1" applyFont="1" applyBorder="1" applyAlignment="1">
      <alignment horizontal="center" vertical="center"/>
    </xf>
    <xf numFmtId="168" fontId="30" fillId="0" borderId="12" xfId="0" applyNumberFormat="1" applyFont="1" applyBorder="1" applyAlignment="1">
      <alignment horizontal="center" vertical="center"/>
    </xf>
    <xf numFmtId="168" fontId="30" fillId="0" borderId="19" xfId="0" applyNumberFormat="1" applyFont="1" applyBorder="1" applyAlignment="1">
      <alignment horizontal="center" vertical="center"/>
    </xf>
    <xf numFmtId="167" fontId="30" fillId="0" borderId="19" xfId="0" applyNumberFormat="1" applyFont="1" applyBorder="1" applyAlignment="1">
      <alignment horizontal="center" vertical="center"/>
    </xf>
    <xf numFmtId="170" fontId="30" fillId="0" borderId="19" xfId="0" applyNumberFormat="1" applyFont="1" applyBorder="1" applyAlignment="1">
      <alignment horizontal="center" vertical="center"/>
    </xf>
    <xf numFmtId="0" fontId="3" fillId="0" borderId="0" xfId="0" applyFont="1" applyProtection="1">
      <protection locked="0"/>
    </xf>
    <xf numFmtId="0" fontId="3" fillId="0" borderId="13" xfId="0" applyFont="1" applyBorder="1" applyAlignment="1" applyProtection="1">
      <alignment horizontal="center"/>
      <protection locked="0"/>
    </xf>
    <xf numFmtId="0" fontId="17" fillId="0" borderId="16" xfId="0" applyFont="1" applyBorder="1"/>
    <xf numFmtId="0" fontId="17" fillId="0" borderId="10" xfId="0" applyFont="1" applyBorder="1"/>
    <xf numFmtId="0" fontId="0" fillId="0" borderId="0" xfId="0" applyAlignment="1">
      <alignment wrapText="1"/>
    </xf>
    <xf numFmtId="14" fontId="0" fillId="0" borderId="0" xfId="0" applyNumberFormat="1"/>
    <xf numFmtId="11" fontId="27" fillId="0" borderId="12" xfId="0" applyNumberFormat="1" applyFont="1" applyBorder="1" applyAlignment="1">
      <alignment horizontal="center" vertical="center"/>
    </xf>
    <xf numFmtId="11" fontId="2" fillId="0" borderId="1" xfId="0" applyNumberFormat="1" applyFont="1" applyBorder="1" applyAlignment="1" applyProtection="1">
      <alignment horizontal="center" wrapText="1"/>
      <protection hidden="1"/>
    </xf>
    <xf numFmtId="0" fontId="13" fillId="0" borderId="0" xfId="0" applyFont="1" applyAlignment="1" applyProtection="1">
      <alignment horizontal="right"/>
      <protection locked="0"/>
    </xf>
    <xf numFmtId="0" fontId="37" fillId="0" borderId="10" xfId="0" applyFont="1" applyBorder="1" applyAlignment="1">
      <alignment horizontal="center"/>
    </xf>
    <xf numFmtId="0" fontId="37" fillId="0" borderId="10" xfId="0" applyFont="1" applyBorder="1" applyAlignment="1">
      <alignment horizontal="center" vertical="top"/>
    </xf>
    <xf numFmtId="0" fontId="34" fillId="7" borderId="0" xfId="0" applyFont="1" applyFill="1" applyAlignment="1">
      <alignment horizontal="center"/>
    </xf>
    <xf numFmtId="0" fontId="1" fillId="3" borderId="0" xfId="0" applyFont="1" applyFill="1" applyAlignment="1" applyProtection="1">
      <alignment horizontal="center"/>
      <protection hidden="1"/>
    </xf>
    <xf numFmtId="0" fontId="7" fillId="4" borderId="0" xfId="0" applyFont="1" applyFill="1" applyAlignment="1" applyProtection="1">
      <alignment horizontal="center" wrapText="1"/>
      <protection hidden="1"/>
    </xf>
    <xf numFmtId="0" fontId="26" fillId="5" borderId="0" xfId="0" applyFont="1" applyFill="1" applyAlignment="1">
      <alignment horizontal="center"/>
    </xf>
    <xf numFmtId="0" fontId="16" fillId="6" borderId="0" xfId="0" applyFont="1" applyFill="1" applyProtection="1">
      <protection locked="0"/>
    </xf>
    <xf numFmtId="165" fontId="11" fillId="6" borderId="0" xfId="0" applyNumberFormat="1" applyFont="1" applyFill="1" applyAlignment="1" applyProtection="1">
      <alignment horizontal="right"/>
      <protection locked="0"/>
    </xf>
    <xf numFmtId="165" fontId="8" fillId="0" borderId="0" xfId="0" applyNumberFormat="1" applyFont="1"/>
    <xf numFmtId="2" fontId="8" fillId="0" borderId="0" xfId="0" applyNumberFormat="1" applyFont="1"/>
    <xf numFmtId="165" fontId="20" fillId="0" borderId="0" xfId="0" applyNumberFormat="1" applyFont="1" applyAlignment="1">
      <alignment horizontal="center"/>
    </xf>
    <xf numFmtId="165" fontId="12" fillId="0" borderId="0" xfId="0" applyNumberFormat="1" applyFont="1" applyAlignment="1">
      <alignment horizontal="right"/>
    </xf>
    <xf numFmtId="0" fontId="7" fillId="0" borderId="0" xfId="0" applyFont="1" applyAlignment="1">
      <alignment horizontal="center"/>
    </xf>
    <xf numFmtId="168" fontId="39" fillId="0" borderId="0" xfId="0" applyNumberFormat="1" applyFont="1" applyAlignment="1">
      <alignment horizontal="center"/>
    </xf>
    <xf numFmtId="0" fontId="27" fillId="0" borderId="10" xfId="0" applyFont="1" applyBorder="1" applyAlignment="1">
      <alignment horizontal="center" vertical="center"/>
    </xf>
    <xf numFmtId="171" fontId="39" fillId="0" borderId="0" xfId="0" applyNumberFormat="1" applyFont="1"/>
    <xf numFmtId="0" fontId="0" fillId="0" borderId="0" xfId="0" applyAlignment="1">
      <alignment vertical="top" wrapText="1"/>
    </xf>
    <xf numFmtId="0" fontId="2" fillId="0" borderId="1" xfId="0" applyFont="1" applyBorder="1" applyAlignment="1" applyProtection="1">
      <alignment horizontal="center" wrapText="1"/>
      <protection hidden="1"/>
    </xf>
    <xf numFmtId="166" fontId="2" fillId="0" borderId="1" xfId="0" applyNumberFormat="1" applyFont="1" applyBorder="1" applyAlignment="1" applyProtection="1">
      <alignment horizontal="center" wrapText="1"/>
      <protection hidden="1"/>
    </xf>
    <xf numFmtId="0" fontId="23" fillId="0" borderId="0" xfId="0" applyFont="1" applyAlignment="1">
      <alignment horizontal="center"/>
    </xf>
    <xf numFmtId="0" fontId="40" fillId="0" borderId="0" xfId="0" applyFont="1" applyAlignment="1" applyProtection="1">
      <alignment horizontal="left" vertical="top" wrapText="1"/>
      <protection hidden="1"/>
    </xf>
    <xf numFmtId="14" fontId="31" fillId="0" borderId="0" xfId="0" applyNumberFormat="1" applyFont="1" applyAlignment="1" applyProtection="1">
      <alignment wrapText="1"/>
      <protection hidden="1"/>
    </xf>
    <xf numFmtId="0" fontId="22" fillId="0" borderId="0" xfId="0" applyFont="1" applyProtection="1">
      <protection hidden="1"/>
    </xf>
    <xf numFmtId="0" fontId="8" fillId="0" borderId="0" xfId="0" applyFont="1" applyAlignment="1" applyProtection="1">
      <alignment wrapText="1"/>
      <protection hidden="1"/>
    </xf>
    <xf numFmtId="0" fontId="41" fillId="0" borderId="10" xfId="0" applyFont="1" applyBorder="1" applyAlignment="1" applyProtection="1">
      <alignment horizontal="center" vertical="center" wrapText="1"/>
      <protection hidden="1"/>
    </xf>
    <xf numFmtId="0" fontId="40" fillId="0" borderId="0" xfId="0" applyFont="1" applyAlignment="1" applyProtection="1">
      <alignment vertical="top"/>
      <protection hidden="1"/>
    </xf>
    <xf numFmtId="0" fontId="3" fillId="0" borderId="0" xfId="0" applyFont="1" applyProtection="1">
      <protection hidden="1"/>
    </xf>
    <xf numFmtId="165" fontId="4" fillId="0" borderId="0" xfId="0" applyNumberFormat="1" applyFont="1" applyAlignment="1" applyProtection="1">
      <alignment horizontal="right"/>
      <protection hidden="1"/>
    </xf>
    <xf numFmtId="11" fontId="3" fillId="0" borderId="0" xfId="0" applyNumberFormat="1" applyFont="1" applyProtection="1">
      <protection hidden="1"/>
    </xf>
    <xf numFmtId="0" fontId="36" fillId="0" borderId="0" xfId="0" applyFont="1" applyProtection="1">
      <protection hidden="1"/>
    </xf>
    <xf numFmtId="1" fontId="19" fillId="0" borderId="0" xfId="0" applyNumberFormat="1" applyFont="1" applyAlignment="1" applyProtection="1">
      <alignment vertical="center"/>
      <protection locked="0"/>
    </xf>
    <xf numFmtId="2" fontId="1" fillId="0" borderId="0" xfId="0" applyNumberFormat="1" applyFont="1" applyAlignment="1" applyProtection="1">
      <alignment vertical="top"/>
      <protection locked="0"/>
    </xf>
    <xf numFmtId="2" fontId="1" fillId="0" borderId="0" xfId="0" applyNumberFormat="1" applyFont="1" applyAlignment="1" applyProtection="1">
      <alignment horizontal="center" vertical="top" wrapText="1"/>
      <protection locked="0"/>
    </xf>
    <xf numFmtId="14" fontId="18" fillId="6" borderId="10" xfId="0" applyNumberFormat="1" applyFont="1" applyFill="1" applyBorder="1" applyAlignment="1" applyProtection="1">
      <alignment horizontal="right"/>
      <protection locked="0"/>
    </xf>
    <xf numFmtId="0" fontId="1" fillId="6" borderId="19" xfId="0" applyFont="1" applyFill="1" applyBorder="1" applyAlignment="1" applyProtection="1">
      <alignment horizontal="center" vertical="center"/>
      <protection locked="0"/>
    </xf>
    <xf numFmtId="0" fontId="38" fillId="0" borderId="10" xfId="0" applyFont="1" applyBorder="1" applyAlignment="1" applyProtection="1">
      <alignment horizontal="center"/>
      <protection hidden="1"/>
    </xf>
    <xf numFmtId="165" fontId="11" fillId="6" borderId="16" xfId="0" applyNumberFormat="1" applyFont="1" applyFill="1" applyBorder="1" applyAlignment="1" applyProtection="1">
      <alignment horizontal="center" vertical="center"/>
      <protection locked="0"/>
    </xf>
    <xf numFmtId="165" fontId="11" fillId="0" borderId="1" xfId="0" applyNumberFormat="1" applyFont="1" applyBorder="1" applyAlignment="1" applyProtection="1">
      <alignment horizontal="center" vertical="center"/>
      <protection locked="0"/>
    </xf>
    <xf numFmtId="165" fontId="8" fillId="0" borderId="17" xfId="0" applyNumberFormat="1" applyFont="1" applyBorder="1" applyAlignment="1">
      <alignment horizontal="center" vertical="center"/>
    </xf>
    <xf numFmtId="11"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7" fillId="0" borderId="1" xfId="0" applyFont="1" applyBorder="1" applyAlignment="1">
      <alignment horizontal="center" vertical="center"/>
    </xf>
    <xf numFmtId="165" fontId="14" fillId="0" borderId="0" xfId="0" applyNumberFormat="1" applyFont="1" applyAlignment="1" applyProtection="1">
      <alignment horizontal="center" vertical="center"/>
      <protection locked="0"/>
    </xf>
    <xf numFmtId="165" fontId="2" fillId="0" borderId="0" xfId="0" applyNumberFormat="1" applyFont="1" applyAlignment="1">
      <alignment horizontal="center" vertical="center"/>
    </xf>
    <xf numFmtId="11"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2" fontId="3" fillId="0" borderId="0" xfId="0" applyNumberFormat="1" applyFont="1" applyAlignment="1">
      <alignment horizontal="center" vertical="center"/>
    </xf>
    <xf numFmtId="165" fontId="20" fillId="0" borderId="2" xfId="0" applyNumberFormat="1" applyFont="1" applyBorder="1" applyAlignment="1">
      <alignment horizontal="center" vertical="center"/>
    </xf>
    <xf numFmtId="165" fontId="12" fillId="0" borderId="2" xfId="0" applyNumberFormat="1" applyFont="1" applyBorder="1" applyAlignment="1">
      <alignment horizontal="center" vertical="center"/>
    </xf>
    <xf numFmtId="165" fontId="8" fillId="0" borderId="2" xfId="0" applyNumberFormat="1" applyFont="1" applyBorder="1" applyAlignment="1">
      <alignment horizontal="center" vertical="center"/>
    </xf>
    <xf numFmtId="165" fontId="42" fillId="0" borderId="26" xfId="0" applyNumberFormat="1" applyFont="1" applyBorder="1" applyAlignment="1">
      <alignment horizontal="center" vertical="center"/>
    </xf>
    <xf numFmtId="168" fontId="43" fillId="2" borderId="27" xfId="0" applyNumberFormat="1" applyFont="1" applyFill="1" applyBorder="1" applyAlignment="1">
      <alignment horizontal="center" vertical="center"/>
    </xf>
    <xf numFmtId="165" fontId="44" fillId="0" borderId="27" xfId="0" applyNumberFormat="1" applyFont="1" applyBorder="1" applyAlignment="1">
      <alignment horizontal="center" vertical="center"/>
    </xf>
    <xf numFmtId="165" fontId="44" fillId="0" borderId="19"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pplyProtection="1">
      <alignment horizontal="center"/>
      <protection hidden="1"/>
    </xf>
    <xf numFmtId="0" fontId="2" fillId="0" borderId="0" xfId="0" applyFont="1" applyAlignment="1" applyProtection="1">
      <alignment horizontal="center" wrapText="1"/>
      <protection hidden="1"/>
    </xf>
    <xf numFmtId="0" fontId="23" fillId="0" borderId="0" xfId="0" applyFont="1" applyAlignment="1">
      <alignment horizontal="center"/>
    </xf>
    <xf numFmtId="0" fontId="34" fillId="7" borderId="0" xfId="0" applyFont="1" applyFill="1" applyAlignment="1">
      <alignment horizontal="center"/>
    </xf>
    <xf numFmtId="165" fontId="9" fillId="0" borderId="20" xfId="0" applyNumberFormat="1" applyFont="1" applyBorder="1" applyAlignment="1">
      <alignment horizontal="center" vertical="center" wrapText="1"/>
    </xf>
    <xf numFmtId="165" fontId="9" fillId="0" borderId="21" xfId="0" applyNumberFormat="1" applyFont="1" applyBorder="1" applyAlignment="1">
      <alignment horizontal="center" vertical="center" wrapText="1"/>
    </xf>
    <xf numFmtId="165" fontId="9" fillId="0" borderId="22"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65" fontId="9" fillId="0" borderId="18" xfId="0" applyNumberFormat="1" applyFont="1" applyBorder="1" applyAlignment="1">
      <alignment horizontal="center" vertical="center" wrapText="1"/>
    </xf>
    <xf numFmtId="165" fontId="9" fillId="0" borderId="6" xfId="0" applyNumberFormat="1" applyFont="1" applyBorder="1" applyAlignment="1">
      <alignment horizontal="center" vertical="center" wrapText="1"/>
    </xf>
    <xf numFmtId="165" fontId="9" fillId="0" borderId="0" xfId="0" applyNumberFormat="1" applyFont="1" applyAlignment="1">
      <alignment horizontal="center" vertical="center" wrapText="1"/>
    </xf>
    <xf numFmtId="165" fontId="9" fillId="0" borderId="11" xfId="0" applyNumberFormat="1" applyFont="1" applyBorder="1" applyAlignment="1">
      <alignment horizontal="center" vertical="center" wrapText="1"/>
    </xf>
    <xf numFmtId="11" fontId="9" fillId="0" borderId="6" xfId="0" applyNumberFormat="1" applyFont="1" applyBorder="1" applyAlignment="1">
      <alignment horizontal="center" vertical="center" wrapText="1"/>
    </xf>
    <xf numFmtId="11" fontId="9" fillId="0" borderId="0" xfId="0" applyNumberFormat="1" applyFont="1" applyAlignment="1">
      <alignment horizontal="center" vertical="center" wrapText="1"/>
    </xf>
    <xf numFmtId="11" fontId="9" fillId="0" borderId="11" xfId="0" applyNumberFormat="1" applyFont="1" applyBorder="1" applyAlignment="1">
      <alignment horizontal="center" vertical="center" wrapText="1"/>
    </xf>
    <xf numFmtId="2" fontId="9" fillId="0" borderId="6" xfId="0" applyNumberFormat="1" applyFont="1" applyBorder="1" applyAlignment="1">
      <alignment horizontal="center" vertical="center" wrapText="1"/>
    </xf>
    <xf numFmtId="2" fontId="9" fillId="0" borderId="0" xfId="0" applyNumberFormat="1" applyFont="1" applyAlignment="1">
      <alignment horizontal="center" vertical="center" wrapText="1"/>
    </xf>
    <xf numFmtId="2" fontId="9" fillId="0" borderId="11" xfId="0" applyNumberFormat="1" applyFont="1" applyBorder="1" applyAlignment="1">
      <alignment horizontal="center" vertical="center" wrapText="1"/>
    </xf>
    <xf numFmtId="2" fontId="9" fillId="0" borderId="7" xfId="0" applyNumberFormat="1" applyFont="1" applyBorder="1" applyAlignment="1">
      <alignment horizontal="center" vertical="center" wrapText="1"/>
    </xf>
    <xf numFmtId="2" fontId="9" fillId="0" borderId="9" xfId="0" applyNumberFormat="1" applyFont="1" applyBorder="1" applyAlignment="1">
      <alignment horizontal="center" vertical="center" wrapText="1"/>
    </xf>
    <xf numFmtId="2" fontId="9" fillId="0" borderId="12" xfId="0" applyNumberFormat="1" applyFont="1" applyBorder="1" applyAlignment="1">
      <alignment horizontal="center" vertical="center" wrapText="1"/>
    </xf>
    <xf numFmtId="166" fontId="9" fillId="0" borderId="5"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18" xfId="0" applyNumberFormat="1" applyFont="1" applyBorder="1" applyAlignment="1">
      <alignment horizontal="center" vertical="center" wrapText="1"/>
    </xf>
    <xf numFmtId="0" fontId="32" fillId="0" borderId="0" xfId="0" applyFont="1" applyAlignment="1">
      <alignment horizont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26" fillId="5" borderId="0" xfId="0" applyFont="1" applyFill="1" applyAlignment="1">
      <alignment horizontal="center"/>
    </xf>
    <xf numFmtId="165" fontId="9" fillId="0" borderId="7"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165" fontId="9" fillId="0" borderId="12"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6" fillId="0" borderId="0" xfId="0" applyFont="1" applyAlignment="1" applyProtection="1">
      <alignment horizontal="center"/>
      <protection hidden="1"/>
    </xf>
    <xf numFmtId="0" fontId="1" fillId="3" borderId="0" xfId="0" applyFont="1" applyFill="1" applyAlignment="1" applyProtection="1">
      <alignment horizontal="center"/>
      <protection hidden="1"/>
    </xf>
    <xf numFmtId="0" fontId="7" fillId="4" borderId="0" xfId="0" applyFont="1" applyFill="1" applyAlignment="1" applyProtection="1">
      <alignment horizontal="center" wrapText="1"/>
      <protection hidden="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5" fillId="0" borderId="26" xfId="0" applyFont="1" applyBorder="1" applyAlignment="1" applyProtection="1">
      <alignment horizontal="center" vertical="center" wrapText="1"/>
      <protection hidden="1"/>
    </xf>
    <xf numFmtId="0" fontId="35" fillId="0" borderId="27" xfId="0" applyFont="1" applyBorder="1" applyAlignment="1" applyProtection="1">
      <alignment horizontal="center" vertical="center" wrapText="1"/>
      <protection hidden="1"/>
    </xf>
    <xf numFmtId="0" fontId="35" fillId="0" borderId="19" xfId="0" applyFont="1" applyBorder="1" applyAlignment="1" applyProtection="1">
      <alignment horizontal="center" vertical="center" wrapText="1"/>
      <protection hidden="1"/>
    </xf>
    <xf numFmtId="0" fontId="1" fillId="6" borderId="26" xfId="0" applyFont="1" applyFill="1" applyBorder="1" applyAlignment="1" applyProtection="1">
      <alignment horizontal="center" vertical="center"/>
      <protection locked="0"/>
    </xf>
    <xf numFmtId="0" fontId="1" fillId="6" borderId="27" xfId="0" applyFont="1" applyFill="1" applyBorder="1" applyAlignment="1" applyProtection="1">
      <alignment horizontal="center" vertical="center"/>
      <protection locked="0"/>
    </xf>
    <xf numFmtId="0" fontId="4" fillId="0" borderId="26"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165" fontId="4" fillId="0" borderId="26" xfId="0" applyNumberFormat="1" applyFont="1" applyBorder="1" applyAlignment="1" applyProtection="1">
      <alignment horizontal="center" vertical="center"/>
      <protection hidden="1"/>
    </xf>
    <xf numFmtId="165" fontId="4" fillId="0" borderId="19" xfId="0" applyNumberFormat="1" applyFont="1" applyBorder="1" applyAlignment="1" applyProtection="1">
      <alignment horizontal="center" vertical="center"/>
      <protection hidden="1"/>
    </xf>
    <xf numFmtId="0" fontId="1" fillId="6" borderId="26" xfId="0" applyFont="1" applyFill="1" applyBorder="1" applyAlignment="1" applyProtection="1">
      <alignment horizontal="center" vertical="top"/>
      <protection locked="0"/>
    </xf>
    <xf numFmtId="0" fontId="1" fillId="6" borderId="27" xfId="0" applyFont="1" applyFill="1" applyBorder="1" applyAlignment="1" applyProtection="1">
      <alignment horizontal="center" vertical="top"/>
      <protection locked="0"/>
    </xf>
    <xf numFmtId="0" fontId="1" fillId="6" borderId="19" xfId="0" applyFont="1" applyFill="1" applyBorder="1" applyAlignment="1" applyProtection="1">
      <alignment horizontal="center" vertical="top"/>
      <protection locked="0"/>
    </xf>
    <xf numFmtId="2" fontId="4" fillId="0" borderId="26" xfId="0" applyNumberFormat="1" applyFont="1" applyBorder="1" applyAlignment="1" applyProtection="1">
      <alignment horizontal="center" vertical="center" wrapText="1"/>
      <protection hidden="1"/>
    </xf>
    <xf numFmtId="2" fontId="4" fillId="0" borderId="19" xfId="0" applyNumberFormat="1" applyFont="1" applyBorder="1" applyAlignment="1" applyProtection="1">
      <alignment horizontal="center" vertical="center" wrapText="1"/>
      <protection hidden="1"/>
    </xf>
    <xf numFmtId="0" fontId="35" fillId="0" borderId="26" xfId="0" applyFont="1" applyBorder="1" applyAlignment="1" applyProtection="1">
      <alignment horizontal="center" vertical="center"/>
      <protection hidden="1"/>
    </xf>
    <xf numFmtId="0" fontId="35" fillId="0" borderId="27" xfId="0" applyFont="1" applyBorder="1" applyAlignment="1" applyProtection="1">
      <alignment horizontal="center" vertical="center"/>
      <protection hidden="1"/>
    </xf>
    <xf numFmtId="0" fontId="35" fillId="0" borderId="19" xfId="0" applyFont="1" applyBorder="1" applyAlignment="1" applyProtection="1">
      <alignment horizontal="center" vertical="center"/>
      <protection hidden="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0" xfId="0" applyFont="1" applyAlignment="1" applyProtection="1">
      <alignment horizontal="center"/>
      <protection hidden="1"/>
    </xf>
    <xf numFmtId="165" fontId="2" fillId="0" borderId="8" xfId="0" applyNumberFormat="1" applyFont="1" applyBorder="1" applyAlignment="1" applyProtection="1">
      <alignment horizontal="center"/>
      <protection hidden="1"/>
    </xf>
    <xf numFmtId="165" fontId="2" fillId="0" borderId="0" xfId="0" applyNumberFormat="1" applyFont="1" applyAlignment="1" applyProtection="1">
      <alignment horizontal="center"/>
      <protection hidden="1"/>
    </xf>
    <xf numFmtId="0" fontId="2" fillId="0" borderId="0" xfId="0" applyFont="1" applyAlignment="1" applyProtection="1">
      <alignment horizontal="right"/>
      <protection hidden="1"/>
    </xf>
    <xf numFmtId="165" fontId="2" fillId="0" borderId="0" xfId="0" applyNumberFormat="1" applyFont="1" applyAlignment="1" applyProtection="1">
      <alignment horizontal="center" wrapText="1"/>
      <protection hidden="1"/>
    </xf>
    <xf numFmtId="0" fontId="1" fillId="0" borderId="0" xfId="0" applyFont="1" applyAlignment="1" applyProtection="1">
      <alignment horizontal="center"/>
      <protection hidden="1"/>
    </xf>
    <xf numFmtId="166" fontId="2" fillId="0" borderId="8" xfId="0" applyNumberFormat="1" applyFont="1" applyBorder="1" applyAlignment="1" applyProtection="1">
      <alignment horizontal="center"/>
      <protection hidden="1"/>
    </xf>
    <xf numFmtId="166" fontId="2" fillId="0" borderId="0" xfId="0" applyNumberFormat="1" applyFont="1" applyAlignment="1" applyProtection="1">
      <alignment horizontal="center"/>
      <protection hidden="1"/>
    </xf>
    <xf numFmtId="0" fontId="2" fillId="8" borderId="0" xfId="0" applyFont="1" applyFill="1" applyAlignment="1" applyProtection="1">
      <alignment horizontal="center"/>
      <protection hidden="1"/>
    </xf>
    <xf numFmtId="0" fontId="0" fillId="0" borderId="11" xfId="0" applyBorder="1" applyAlignment="1" applyProtection="1">
      <alignment horizontal="center" vertical="center"/>
      <protection hidden="1"/>
    </xf>
    <xf numFmtId="166" fontId="2" fillId="0" borderId="0" xfId="0" applyNumberFormat="1" applyFont="1" applyAlignment="1" applyProtection="1">
      <alignment horizontal="center" vertical="justify"/>
      <protection hidden="1"/>
    </xf>
    <xf numFmtId="0" fontId="2" fillId="0" borderId="0" xfId="0" applyFont="1" applyAlignment="1" applyProtection="1">
      <alignment horizontal="center" vertical="center"/>
      <protection hidden="1"/>
    </xf>
    <xf numFmtId="0" fontId="17" fillId="0" borderId="20" xfId="0" applyFont="1" applyBorder="1" applyAlignment="1">
      <alignment horizontal="center" wrapText="1"/>
    </xf>
    <xf numFmtId="0" fontId="17" fillId="0" borderId="21" xfId="0" applyFont="1" applyBorder="1" applyAlignment="1">
      <alignment horizontal="center" wrapText="1"/>
    </xf>
    <xf numFmtId="0" fontId="17" fillId="0" borderId="22" xfId="0" applyFont="1" applyBorder="1" applyAlignment="1">
      <alignment horizontal="center" wrapText="1"/>
    </xf>
    <xf numFmtId="0" fontId="33" fillId="0" borderId="0" xfId="0" applyFont="1" applyAlignment="1">
      <alignment horizontal="center" vertical="center" wrapText="1"/>
    </xf>
  </cellXfs>
  <cellStyles count="1">
    <cellStyle name="Normal" xfId="0" builtinId="0"/>
  </cellStyles>
  <dxfs count="17">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FF0000"/>
      </font>
      <fill>
        <patternFill>
          <bgColor rgb="FFFF0000"/>
        </patternFill>
      </fill>
    </dxf>
    <dxf>
      <fill>
        <patternFill>
          <bgColor rgb="FFFFFF00"/>
        </patternFill>
      </fill>
    </dxf>
    <dxf>
      <fill>
        <patternFill>
          <bgColor rgb="FFFFFF00"/>
        </patternFill>
      </fill>
    </dxf>
    <dxf>
      <font>
        <b/>
        <i val="0"/>
        <strike/>
      </font>
      <fill>
        <patternFill>
          <bgColor rgb="FFFFC000"/>
        </patternFill>
      </fill>
    </dxf>
    <dxf>
      <font>
        <condense val="0"/>
        <extend val="0"/>
        <color rgb="FF9C0006"/>
      </font>
      <fill>
        <patternFill>
          <bgColor rgb="FFFFC7CE"/>
        </patternFill>
      </fill>
    </dxf>
    <dxf>
      <font>
        <strike/>
      </font>
      <fill>
        <patternFill>
          <bgColor rgb="FF00B0F0"/>
        </patternFill>
      </fill>
    </dxf>
    <dxf>
      <font>
        <b/>
        <i val="0"/>
        <strike/>
      </font>
      <fill>
        <patternFill>
          <bgColor rgb="FF7030A0"/>
        </patternFill>
      </fill>
    </dxf>
    <dxf>
      <font>
        <b/>
        <i val="0"/>
        <strike/>
      </font>
      <fill>
        <patternFill>
          <bgColor rgb="FFFFC000"/>
        </patternFill>
      </fill>
    </dxf>
    <dxf>
      <font>
        <condense val="0"/>
        <extend val="0"/>
        <color rgb="FF9C0006"/>
      </font>
      <fill>
        <patternFill>
          <bgColor rgb="FFFFC7CE"/>
        </patternFill>
      </fill>
    </dxf>
    <dxf>
      <font>
        <strike/>
      </font>
      <fill>
        <patternFill>
          <bgColor rgb="FF00B0F0"/>
        </patternFill>
      </fill>
    </dxf>
    <dxf>
      <font>
        <b/>
        <i val="0"/>
        <strike/>
      </font>
      <fill>
        <patternFill>
          <bgColor rgb="FF7030A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BFFE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J121"/>
  <sheetViews>
    <sheetView tabSelected="1" zoomScale="90" zoomScaleNormal="90" workbookViewId="0">
      <selection activeCell="U32" sqref="U32"/>
    </sheetView>
  </sheetViews>
  <sheetFormatPr defaultRowHeight="12.75"/>
  <cols>
    <col min="1" max="2" width="11.6640625" style="25" customWidth="1"/>
    <col min="3" max="3" width="9.5" style="25" customWidth="1"/>
    <col min="4" max="4" width="8.6640625" style="25" customWidth="1"/>
    <col min="5" max="5" width="8.5" style="25" customWidth="1"/>
    <col min="6" max="6" width="7.5" style="25" customWidth="1"/>
    <col min="7" max="7" width="6.33203125" style="25" customWidth="1"/>
    <col min="8" max="9" width="7.33203125" style="25" customWidth="1"/>
    <col min="10" max="10" width="11" style="25" customWidth="1"/>
    <col min="11" max="11" width="12" style="25" customWidth="1"/>
    <col min="12" max="12" width="9.1640625" style="25" customWidth="1"/>
    <col min="13" max="13" width="9.5" style="25" customWidth="1"/>
    <col min="14" max="14" width="9.1640625" style="25" customWidth="1"/>
    <col min="15" max="15" width="10.33203125" style="25" customWidth="1"/>
    <col min="16" max="16" width="9.5" style="25" customWidth="1"/>
    <col min="17" max="17" width="9.83203125" style="25" customWidth="1"/>
    <col min="18" max="18" width="10.83203125" style="25" customWidth="1"/>
    <col min="19" max="19" width="8.5" style="25" customWidth="1"/>
    <col min="20" max="20" width="15.83203125" style="25" customWidth="1"/>
    <col min="21" max="21" width="8.5" style="25" bestFit="1" customWidth="1"/>
    <col min="22" max="22" width="18.5" bestFit="1" customWidth="1"/>
    <col min="23" max="23" width="17" bestFit="1" customWidth="1"/>
    <col min="24" max="24" width="18.5" bestFit="1" customWidth="1"/>
    <col min="25" max="25" width="17" bestFit="1" customWidth="1"/>
    <col min="26" max="28" width="11" bestFit="1" customWidth="1"/>
    <col min="29" max="30" width="14.83203125" bestFit="1" customWidth="1"/>
    <col min="31" max="31" width="11" bestFit="1" customWidth="1"/>
    <col min="32" max="32" width="14.83203125" bestFit="1" customWidth="1"/>
    <col min="33" max="33" width="11" bestFit="1" customWidth="1"/>
    <col min="34" max="34" width="2.6640625" customWidth="1"/>
    <col min="37" max="16384" width="9.33203125" style="25"/>
  </cols>
  <sheetData>
    <row r="1" spans="1:36" ht="19.5" thickBot="1">
      <c r="A1" s="189" t="s">
        <v>374</v>
      </c>
      <c r="B1" s="189"/>
      <c r="C1" s="189"/>
      <c r="D1" s="189"/>
      <c r="E1" s="189"/>
      <c r="F1" s="189"/>
      <c r="G1" s="189"/>
      <c r="H1" s="189"/>
      <c r="I1" s="189"/>
      <c r="J1" s="189"/>
      <c r="K1" s="189"/>
      <c r="L1" s="189"/>
      <c r="M1" s="189"/>
      <c r="N1" s="189"/>
      <c r="O1" s="189"/>
      <c r="P1" s="189"/>
      <c r="Q1" s="189"/>
      <c r="R1" s="189"/>
      <c r="S1" s="189"/>
      <c r="T1" s="189"/>
      <c r="U1" s="189"/>
    </row>
    <row r="2" spans="1:36" ht="24" customHeight="1" thickBot="1">
      <c r="A2" s="202" t="s">
        <v>188</v>
      </c>
      <c r="B2" s="203"/>
      <c r="C2" s="198"/>
      <c r="D2" s="199"/>
      <c r="E2" s="199"/>
      <c r="F2" s="199"/>
      <c r="G2" s="118"/>
      <c r="H2" s="65"/>
      <c r="I2" s="200" t="s">
        <v>72</v>
      </c>
      <c r="J2" s="201"/>
      <c r="K2" s="117">
        <v>43952</v>
      </c>
      <c r="M2" s="211" t="s">
        <v>319</v>
      </c>
      <c r="N2" s="212"/>
      <c r="O2" s="213"/>
      <c r="P2" s="119" t="str">
        <f>IF(C16&lt;&gt;0,(IF(N40&gt;1,"NO!","YES")),(IF(M40&gt;1,"NO!","YES")))</f>
        <v>YES</v>
      </c>
      <c r="U2" s="109"/>
    </row>
    <row r="3" spans="1:36" ht="21" customHeight="1" thickBot="1">
      <c r="A3" s="204" t="s">
        <v>333</v>
      </c>
      <c r="B3" s="205"/>
      <c r="C3" s="206"/>
      <c r="D3" s="207"/>
      <c r="E3" s="207"/>
      <c r="F3" s="207"/>
      <c r="G3" s="208"/>
      <c r="H3" s="114"/>
      <c r="I3" s="209" t="s">
        <v>73</v>
      </c>
      <c r="J3" s="210"/>
      <c r="K3" s="117">
        <v>43952</v>
      </c>
      <c r="M3" s="211" t="s">
        <v>318</v>
      </c>
      <c r="N3" s="212"/>
      <c r="O3" s="213"/>
      <c r="P3" s="119" t="str">
        <f>IF(O40&gt;1,"NO!","YES")</f>
        <v>YES</v>
      </c>
      <c r="U3" s="109"/>
    </row>
    <row r="4" spans="1:36" ht="21" customHeight="1" thickBot="1">
      <c r="H4" s="110"/>
      <c r="M4" s="195" t="s">
        <v>344</v>
      </c>
      <c r="N4" s="196"/>
      <c r="O4" s="197"/>
      <c r="P4" s="119" t="str">
        <f>IF(Q40&gt;1,"NO!","YES")</f>
        <v>NO!</v>
      </c>
      <c r="U4" s="104"/>
    </row>
    <row r="5" spans="1:36" ht="21" customHeight="1" thickBot="1">
      <c r="A5" s="113"/>
      <c r="B5" s="111"/>
      <c r="C5" s="115"/>
      <c r="D5" s="116"/>
      <c r="F5" s="112"/>
      <c r="G5" s="110"/>
      <c r="H5" s="110"/>
      <c r="I5" s="110"/>
      <c r="M5" s="195" t="s">
        <v>345</v>
      </c>
      <c r="N5" s="196"/>
      <c r="O5" s="197"/>
      <c r="P5" s="119" t="str">
        <f>IF(R40&gt;1,"NO!","YES")</f>
        <v>NO!</v>
      </c>
      <c r="U5" s="104"/>
    </row>
    <row r="6" spans="1:36" ht="18.75" customHeight="1" thickBot="1">
      <c r="C6" s="115"/>
      <c r="D6" s="116"/>
      <c r="F6" s="106"/>
      <c r="G6" s="106"/>
      <c r="H6" s="106"/>
      <c r="I6" s="106"/>
      <c r="J6" s="106"/>
      <c r="K6" s="106"/>
      <c r="L6"/>
      <c r="M6" s="169" t="s">
        <v>176</v>
      </c>
      <c r="N6" s="170"/>
      <c r="O6" s="171"/>
      <c r="P6" s="119" t="str">
        <f>IF(P40&gt;1,"YES","NO!")</f>
        <v>NO!</v>
      </c>
      <c r="U6" s="65"/>
    </row>
    <row r="7" spans="1:36" ht="20.100000000000001" customHeight="1" thickBot="1">
      <c r="L7" s="26"/>
      <c r="M7" s="169" t="s">
        <v>0</v>
      </c>
      <c r="N7" s="170"/>
      <c r="O7" s="171"/>
      <c r="P7" s="119" t="str">
        <f>IF(L40&gt;1,"YES","NO!")</f>
        <v>NO!</v>
      </c>
      <c r="T7" s="25">
        <f>81*10^-3</f>
        <v>8.1000000000000003E-2</v>
      </c>
      <c r="U7" s="27"/>
    </row>
    <row r="8" spans="1:36" ht="20.100000000000001" customHeight="1">
      <c r="L8" s="26"/>
      <c r="M8" s="26"/>
      <c r="N8" s="26"/>
      <c r="O8" s="26"/>
      <c r="P8" s="37"/>
      <c r="Q8" s="37"/>
      <c r="R8" s="37"/>
      <c r="S8" s="29"/>
      <c r="T8" s="38"/>
      <c r="U8" s="27"/>
    </row>
    <row r="9" spans="1:36" ht="19.5" customHeight="1" thickBot="1">
      <c r="L9" s="26"/>
      <c r="M9" s="26"/>
      <c r="N9" s="26"/>
      <c r="O9" s="26"/>
      <c r="P9" s="37"/>
      <c r="Q9" s="37"/>
      <c r="R9" s="37"/>
      <c r="S9" s="29"/>
      <c r="T9" s="38"/>
      <c r="U9" s="27"/>
    </row>
    <row r="10" spans="1:36" s="14" customFormat="1" ht="45.75" thickBot="1">
      <c r="A10" s="105"/>
      <c r="B10" s="192" t="s">
        <v>360</v>
      </c>
      <c r="C10" s="193"/>
      <c r="D10" s="193"/>
      <c r="E10" s="193"/>
      <c r="F10" s="193"/>
      <c r="G10" s="193"/>
      <c r="H10" s="193"/>
      <c r="I10" s="194"/>
      <c r="J10" s="214" t="s">
        <v>361</v>
      </c>
      <c r="K10" s="215"/>
      <c r="L10" s="108" t="s">
        <v>362</v>
      </c>
      <c r="M10" s="108" t="s">
        <v>363</v>
      </c>
      <c r="N10" s="108" t="s">
        <v>364</v>
      </c>
      <c r="O10" s="108" t="s">
        <v>365</v>
      </c>
      <c r="P10" s="108" t="s">
        <v>366</v>
      </c>
      <c r="Q10" s="108" t="s">
        <v>367</v>
      </c>
      <c r="R10" s="108" t="s">
        <v>368</v>
      </c>
      <c r="S10" s="107"/>
      <c r="T10" s="107"/>
      <c r="U10" s="107"/>
      <c r="V10"/>
      <c r="W10"/>
      <c r="X10"/>
      <c r="Y10"/>
      <c r="Z10"/>
      <c r="AA10"/>
      <c r="AB10"/>
      <c r="AC10"/>
      <c r="AD10"/>
      <c r="AE10"/>
      <c r="AF10"/>
      <c r="AG10"/>
      <c r="AH10"/>
      <c r="AI10"/>
      <c r="AJ10"/>
    </row>
    <row r="11" spans="1:36" ht="13.5" customHeight="1">
      <c r="A11" s="186" t="s">
        <v>2</v>
      </c>
      <c r="B11" s="150" t="s">
        <v>369</v>
      </c>
      <c r="C11" s="153" t="s">
        <v>343</v>
      </c>
      <c r="D11" s="153" t="s">
        <v>346</v>
      </c>
      <c r="E11" s="156" t="s">
        <v>347</v>
      </c>
      <c r="F11" s="156" t="s">
        <v>348</v>
      </c>
      <c r="G11" s="159" t="s">
        <v>1</v>
      </c>
      <c r="H11" s="159" t="s">
        <v>349</v>
      </c>
      <c r="I11" s="162" t="s">
        <v>350</v>
      </c>
      <c r="J11" s="165" t="s">
        <v>351</v>
      </c>
      <c r="K11" s="183" t="s">
        <v>352</v>
      </c>
      <c r="L11" s="147" t="s">
        <v>353</v>
      </c>
      <c r="M11" s="147" t="s">
        <v>354</v>
      </c>
      <c r="N11" s="147" t="s">
        <v>359</v>
      </c>
      <c r="O11" s="147" t="s">
        <v>355</v>
      </c>
      <c r="P11" s="147" t="s">
        <v>356</v>
      </c>
      <c r="Q11" s="147" t="s">
        <v>357</v>
      </c>
      <c r="R11" s="147" t="s">
        <v>358</v>
      </c>
      <c r="S11" s="176" t="s">
        <v>370</v>
      </c>
      <c r="T11" s="179" t="s">
        <v>371</v>
      </c>
      <c r="U11" s="173" t="s">
        <v>372</v>
      </c>
    </row>
    <row r="12" spans="1:36">
      <c r="A12" s="187"/>
      <c r="B12" s="151"/>
      <c r="C12" s="154"/>
      <c r="D12" s="154"/>
      <c r="E12" s="157"/>
      <c r="F12" s="157"/>
      <c r="G12" s="160"/>
      <c r="H12" s="160"/>
      <c r="I12" s="163"/>
      <c r="J12" s="166"/>
      <c r="K12" s="184"/>
      <c r="L12" s="148"/>
      <c r="M12" s="148"/>
      <c r="N12" s="148"/>
      <c r="O12" s="148"/>
      <c r="P12" s="148"/>
      <c r="Q12" s="148"/>
      <c r="R12" s="148"/>
      <c r="S12" s="177"/>
      <c r="T12" s="180"/>
      <c r="U12" s="174"/>
    </row>
    <row r="13" spans="1:36">
      <c r="A13" s="187"/>
      <c r="B13" s="151"/>
      <c r="C13" s="154"/>
      <c r="D13" s="154"/>
      <c r="E13" s="157"/>
      <c r="F13" s="157"/>
      <c r="G13" s="160"/>
      <c r="H13" s="160"/>
      <c r="I13" s="163"/>
      <c r="J13" s="166"/>
      <c r="K13" s="184"/>
      <c r="L13" s="148"/>
      <c r="M13" s="148"/>
      <c r="N13" s="148"/>
      <c r="O13" s="148"/>
      <c r="P13" s="148"/>
      <c r="Q13" s="148"/>
      <c r="R13" s="148"/>
      <c r="S13" s="177"/>
      <c r="T13" s="180"/>
      <c r="U13" s="174"/>
    </row>
    <row r="14" spans="1:36" ht="13.5" thickBot="1">
      <c r="A14" s="188"/>
      <c r="B14" s="152"/>
      <c r="C14" s="155"/>
      <c r="D14" s="155"/>
      <c r="E14" s="158"/>
      <c r="F14" s="158"/>
      <c r="G14" s="161"/>
      <c r="H14" s="161"/>
      <c r="I14" s="164"/>
      <c r="J14" s="167"/>
      <c r="K14" s="185"/>
      <c r="L14" s="149"/>
      <c r="M14" s="149"/>
      <c r="N14" s="149"/>
      <c r="O14" s="149"/>
      <c r="P14" s="149"/>
      <c r="Q14" s="149"/>
      <c r="R14" s="149"/>
      <c r="S14" s="178"/>
      <c r="T14" s="181"/>
      <c r="U14" s="175"/>
    </row>
    <row r="15" spans="1:36" hidden="1">
      <c r="A15" s="90"/>
      <c r="B15" s="91"/>
      <c r="C15" s="91"/>
      <c r="D15" s="92"/>
      <c r="E15" s="92"/>
      <c r="F15" s="28"/>
      <c r="G15" s="93"/>
      <c r="H15" s="93"/>
      <c r="I15" s="93"/>
      <c r="J15" s="94"/>
      <c r="K15" s="95"/>
      <c r="L15" s="92"/>
      <c r="M15" s="92"/>
      <c r="N15" s="92"/>
      <c r="O15" s="92"/>
      <c r="P15" s="92"/>
      <c r="Q15" s="92"/>
      <c r="R15" s="92"/>
      <c r="S15" s="93"/>
      <c r="T15" s="93"/>
      <c r="U15" s="96"/>
    </row>
    <row r="16" spans="1:36">
      <c r="A16" t="s">
        <v>11</v>
      </c>
      <c r="B16" s="120">
        <v>2.9138622178577901E-4</v>
      </c>
      <c r="C16" s="121"/>
      <c r="D16" s="122">
        <f>IF(A16&lt;&gt;0,VLOOKUP(A16,'Isotope Look-Up Table'!$A$2:$E$233,2,FALSE)," ")</f>
        <v>10983.067499999999</v>
      </c>
      <c r="E16" s="122">
        <f>IF(A16&lt;&gt;0,VLOOKUP(A16,'Isotope Look-Up Table'!$A$2:$D$233,3,FALSE)," ")</f>
        <v>54</v>
      </c>
      <c r="F16" s="123">
        <f>IF(A16&lt;&gt;0,VLOOKUP(A16,'Isotope Look-Up Table'!$A$2:$D$233,4,FALSE)," ")</f>
        <v>16</v>
      </c>
      <c r="G16" s="124">
        <f>IF(A16&lt;&gt;0,VLOOKUP(A16,'Isotope Look-Up Table'!$A$2:$E$233,5,FALSE)," ")</f>
        <v>1</v>
      </c>
      <c r="H16" s="123">
        <f>IF(A16&lt;&gt;0,VLOOKUP(A16,'Isotope Look-Up Table'!$A$2:$G$233,7,FALSE)," ")</f>
        <v>2.7000000000000001E-7</v>
      </c>
      <c r="I16" s="123">
        <f>IF(A16&lt;&gt;0,VLOOKUP(A16,'Isotope Look-Up Table'!$A$2:$G$233,6,FALSE)," ")</f>
        <v>2.7E-10</v>
      </c>
      <c r="J16" s="125">
        <f>IF($A16&lt;&gt;0,((B16/1000)*EXP(-0.693*($K$3-$K$2)/$D16))," ")</f>
        <v>2.9138622178577899E-7</v>
      </c>
      <c r="K16" s="126">
        <f>IF($A16&lt;&gt;0,(J16*37)," ")</f>
        <v>1.0781290206073823E-5</v>
      </c>
      <c r="L16" s="127">
        <f t="shared" ref="L16:L39" si="0">IF(A16&lt;&gt;0,(J16)/G16," ")</f>
        <v>2.9138622178577899E-7</v>
      </c>
      <c r="M16" s="127">
        <f t="shared" ref="M16:M39" si="1">IF(A16&lt;&gt;0,(J16)/(F16*0.001),"")</f>
        <v>1.8211638861611185E-5</v>
      </c>
      <c r="N16" s="127">
        <f>IF(A16&lt;&gt;0,(J16)/(E16*0.001),"")</f>
        <v>5.3960411441810921E-6</v>
      </c>
      <c r="O16" s="127">
        <f t="shared" ref="O16:O39" si="2">IF(A16&lt;&gt;0,(J16)/(F16*0.0001),"")</f>
        <v>1.8211638861611185E-4</v>
      </c>
      <c r="P16" s="127">
        <f t="shared" ref="P16:P39" si="3">IF(A16&lt;&gt;0,(J16)/F16," ")</f>
        <v>1.8211638861611187E-8</v>
      </c>
      <c r="Q16" s="127">
        <f t="shared" ref="Q16:Q39" si="4">IF(A16&lt;&gt;0,(J16)/H16," ")</f>
        <v>1.0792082288362184</v>
      </c>
      <c r="R16" s="127">
        <f t="shared" ref="R16:R39" si="5">IF(A16&lt;&gt;0,(J16)/I16," ")</f>
        <v>1079.2082288362185</v>
      </c>
      <c r="S16" s="124">
        <f t="shared" ref="S16:S39" si="6">IF(A16&lt;&gt;0,P16*100/$P$40,0)</f>
        <v>0.18802112375399771</v>
      </c>
      <c r="T16" s="124">
        <f t="shared" ref="T16:T39" si="7">IF(A16&lt;&gt;0,T15+S16," ")</f>
        <v>0.18802112375399771</v>
      </c>
      <c r="U16" s="128" t="str">
        <f>IF(T15&lt;95,"*"," ")</f>
        <v>*</v>
      </c>
    </row>
    <row r="17" spans="1:21">
      <c r="A17" t="s">
        <v>11</v>
      </c>
      <c r="B17" s="120">
        <v>0.30108008272345521</v>
      </c>
      <c r="C17" s="121"/>
      <c r="D17" s="122">
        <f>IF(A17&lt;&gt;0,VLOOKUP(A17,'Isotope Look-Up Table'!$A$2:$E$233,2,FALSE)," ")</f>
        <v>10983.067499999999</v>
      </c>
      <c r="E17" s="122">
        <f>IF(A17&lt;&gt;0,VLOOKUP(A17,'Isotope Look-Up Table'!$A$2:$D$233,3,FALSE)," ")</f>
        <v>54</v>
      </c>
      <c r="F17" s="123">
        <f>IF(A17&lt;&gt;0,VLOOKUP(A17,'Isotope Look-Up Table'!$A$2:$D$233,3,FALSE)," ")</f>
        <v>54</v>
      </c>
      <c r="G17" s="124">
        <f>IF(A17&lt;&gt;0,VLOOKUP(A17,'Isotope Look-Up Table'!$A$2:$E$233,4,FALSE)," ")</f>
        <v>16</v>
      </c>
      <c r="H17" s="123">
        <f>IF(A17&lt;&gt;0,VLOOKUP(A17,'Isotope Look-Up Table'!$A$2:$G$233,7,FALSE)," ")</f>
        <v>2.7000000000000001E-7</v>
      </c>
      <c r="I17" s="123">
        <f>IF(A17&lt;&gt;0,VLOOKUP(A17,'Isotope Look-Up Table'!$A$2:$G$233,6,FALSE)," ")</f>
        <v>2.7E-10</v>
      </c>
      <c r="J17" s="125">
        <f t="shared" ref="J17:J39" si="8">IF($A17&lt;&gt;0,((B17/1000)*EXP(-0.693*($K$3-$K$2)/$D17))," ")</f>
        <v>3.0108008272345521E-4</v>
      </c>
      <c r="K17" s="126">
        <f t="shared" ref="K17:K39" si="9">IF($A17&lt;&gt;0,(J17*37)," ")</f>
        <v>1.1139963060767843E-2</v>
      </c>
      <c r="L17" s="127">
        <f t="shared" si="0"/>
        <v>1.8817505170215951E-5</v>
      </c>
      <c r="M17" s="127">
        <f t="shared" si="1"/>
        <v>5.5755570874713931E-3</v>
      </c>
      <c r="N17" s="127">
        <f t="shared" ref="N17:N39" si="10">IF(A17&lt;&gt;0,(J17)/(E17*0.001),"")</f>
        <v>5.5755570874713931E-3</v>
      </c>
      <c r="O17" s="127">
        <f t="shared" si="2"/>
        <v>5.5755570874713924E-2</v>
      </c>
      <c r="P17" s="127">
        <f t="shared" si="3"/>
        <v>5.5755570874713928E-6</v>
      </c>
      <c r="Q17" s="127">
        <f t="shared" si="4"/>
        <v>1115.1114174942786</v>
      </c>
      <c r="R17" s="127">
        <f t="shared" si="5"/>
        <v>1115111.4174942786</v>
      </c>
      <c r="S17" s="124">
        <f t="shared" si="6"/>
        <v>57.563326239173648</v>
      </c>
      <c r="T17" s="124">
        <f t="shared" si="7"/>
        <v>57.751347362927646</v>
      </c>
      <c r="U17" s="128" t="str">
        <f t="shared" ref="U17:U39" si="11">IF(T16&lt;95,"*"," ")</f>
        <v>*</v>
      </c>
    </row>
    <row r="18" spans="1:21">
      <c r="A18" t="s">
        <v>11</v>
      </c>
      <c r="B18" s="120">
        <v>3.9879756574573762E-3</v>
      </c>
      <c r="C18" s="121"/>
      <c r="D18" s="122">
        <f>IF(A18&lt;&gt;0,VLOOKUP(A18,'Isotope Look-Up Table'!$A$2:$E$233,2,FALSE)," ")</f>
        <v>10983.067499999999</v>
      </c>
      <c r="E18" s="122">
        <f>IF(A18&lt;&gt;0,VLOOKUP(A18,'Isotope Look-Up Table'!$A$2:$D$233,3,FALSE)," ")</f>
        <v>54</v>
      </c>
      <c r="F18" s="123">
        <f>IF(A18&lt;&gt;0,VLOOKUP(A18,'Isotope Look-Up Table'!$A$2:$D$233,3,FALSE)," ")</f>
        <v>54</v>
      </c>
      <c r="G18" s="124">
        <f>IF(A18&lt;&gt;0,VLOOKUP(A18,'Isotope Look-Up Table'!$A$2:$E$233,4,FALSE)," ")</f>
        <v>16</v>
      </c>
      <c r="H18" s="123">
        <f>IF(A18&lt;&gt;0,VLOOKUP(A18,'Isotope Look-Up Table'!$A$2:$G$233,7,FALSE)," ")</f>
        <v>2.7000000000000001E-7</v>
      </c>
      <c r="I18" s="123">
        <f>IF(A18&lt;&gt;0,VLOOKUP(A18,'Isotope Look-Up Table'!$A$2:$G$233,6,FALSE)," ")</f>
        <v>2.7E-10</v>
      </c>
      <c r="J18" s="125">
        <f t="shared" si="8"/>
        <v>3.9879756574573765E-6</v>
      </c>
      <c r="K18" s="126">
        <f t="shared" si="9"/>
        <v>1.4755509932592293E-4</v>
      </c>
      <c r="L18" s="127">
        <f t="shared" si="0"/>
        <v>2.4924847859108603E-7</v>
      </c>
      <c r="M18" s="127">
        <f t="shared" si="1"/>
        <v>7.3851401064025491E-5</v>
      </c>
      <c r="N18" s="127">
        <f t="shared" si="10"/>
        <v>7.3851401064025491E-5</v>
      </c>
      <c r="O18" s="127">
        <f t="shared" si="2"/>
        <v>7.3851401064025486E-4</v>
      </c>
      <c r="P18" s="127">
        <f t="shared" si="3"/>
        <v>7.3851401064025489E-8</v>
      </c>
      <c r="Q18" s="127">
        <f t="shared" si="4"/>
        <v>14.770280212805098</v>
      </c>
      <c r="R18" s="127">
        <f t="shared" si="5"/>
        <v>14770.280212805099</v>
      </c>
      <c r="S18" s="124">
        <f t="shared" si="6"/>
        <v>0.76245875093290705</v>
      </c>
      <c r="T18" s="124">
        <f t="shared" si="7"/>
        <v>58.513806113860554</v>
      </c>
      <c r="U18" s="128" t="str">
        <f t="shared" si="11"/>
        <v>*</v>
      </c>
    </row>
    <row r="19" spans="1:21">
      <c r="A19" t="s">
        <v>11</v>
      </c>
      <c r="B19" s="120">
        <v>6.7188556681388456E-2</v>
      </c>
      <c r="C19" s="121"/>
      <c r="D19" s="122">
        <f>IF(A19&lt;&gt;0,VLOOKUP(A19,'Isotope Look-Up Table'!$A$2:$E$233,2,FALSE)," ")</f>
        <v>10983.067499999999</v>
      </c>
      <c r="E19" s="122">
        <f>IF(A19&lt;&gt;0,VLOOKUP(A19,'Isotope Look-Up Table'!$A$2:$D$233,3,FALSE)," ")</f>
        <v>54</v>
      </c>
      <c r="F19" s="123">
        <f>IF(A19&lt;&gt;0,VLOOKUP(A19,'Isotope Look-Up Table'!$A$2:$D$233,3,FALSE)," ")</f>
        <v>54</v>
      </c>
      <c r="G19" s="124">
        <f>IF(A19&lt;&gt;0,VLOOKUP(A19,'Isotope Look-Up Table'!$A$2:$E$233,4,FALSE)," ")</f>
        <v>16</v>
      </c>
      <c r="H19" s="123">
        <f>IF(A19&lt;&gt;0,VLOOKUP(A19,'Isotope Look-Up Table'!$A$2:$G$233,7,FALSE)," ")</f>
        <v>2.7000000000000001E-7</v>
      </c>
      <c r="I19" s="123">
        <f>IF(A19&lt;&gt;0,VLOOKUP(A19,'Isotope Look-Up Table'!$A$2:$G$233,6,FALSE)," ")</f>
        <v>2.7E-10</v>
      </c>
      <c r="J19" s="125">
        <f t="shared" si="8"/>
        <v>6.7188556681388453E-5</v>
      </c>
      <c r="K19" s="126">
        <f t="shared" si="9"/>
        <v>2.4859765972113728E-3</v>
      </c>
      <c r="L19" s="127">
        <f t="shared" si="0"/>
        <v>4.1992847925867783E-6</v>
      </c>
      <c r="M19" s="127">
        <f t="shared" si="1"/>
        <v>1.2442325311368232E-3</v>
      </c>
      <c r="N19" s="127">
        <f t="shared" si="10"/>
        <v>1.2442325311368232E-3</v>
      </c>
      <c r="O19" s="127">
        <f t="shared" si="2"/>
        <v>1.2442325311368232E-2</v>
      </c>
      <c r="P19" s="127">
        <f t="shared" si="3"/>
        <v>1.2442325311368232E-6</v>
      </c>
      <c r="Q19" s="127">
        <f t="shared" si="4"/>
        <v>248.84650622736464</v>
      </c>
      <c r="R19" s="127">
        <f t="shared" si="5"/>
        <v>248846.50622736465</v>
      </c>
      <c r="S19" s="124">
        <f t="shared" si="6"/>
        <v>12.845741149016479</v>
      </c>
      <c r="T19" s="124">
        <f t="shared" si="7"/>
        <v>71.35954726287703</v>
      </c>
      <c r="U19" s="128" t="str">
        <f t="shared" si="11"/>
        <v>*</v>
      </c>
    </row>
    <row r="20" spans="1:21">
      <c r="A20" t="s">
        <v>7</v>
      </c>
      <c r="B20" s="120">
        <v>1.2506349781311798E-2</v>
      </c>
      <c r="C20" s="121"/>
      <c r="D20" s="122">
        <f>IF(A20&lt;&gt;0,VLOOKUP(A20,'Isotope Look-Up Table'!$A$2:$E$233,2,FALSE)," ")</f>
        <v>1925.2327499999999</v>
      </c>
      <c r="E20" s="122">
        <f>IF(A20&lt;&gt;0,VLOOKUP(A20,'Isotope Look-Up Table'!$A$2:$D$233,3,FALSE)," ")</f>
        <v>11</v>
      </c>
      <c r="F20" s="123">
        <f>IF(A20&lt;&gt;0,VLOOKUP(A20,'Isotope Look-Up Table'!$A$2:$D$233,3,FALSE)," ")</f>
        <v>11</v>
      </c>
      <c r="G20" s="124">
        <f>IF(A20&lt;&gt;0,VLOOKUP(A20,'Isotope Look-Up Table'!$A$2:$E$233,4,FALSE)," ")</f>
        <v>11</v>
      </c>
      <c r="H20" s="123">
        <f>IF(A20&lt;&gt;0,VLOOKUP(A20,'Isotope Look-Up Table'!$A$2:$G$233,7,FALSE)," ")</f>
        <v>2.7E-6</v>
      </c>
      <c r="I20" s="123">
        <f>IF(A20&lt;&gt;0,VLOOKUP(A20,'Isotope Look-Up Table'!$A$2:$G$233,6,FALSE)," ")</f>
        <v>2.7E-10</v>
      </c>
      <c r="J20" s="125">
        <f t="shared" si="8"/>
        <v>1.2506349781311798E-5</v>
      </c>
      <c r="K20" s="126">
        <f t="shared" si="9"/>
        <v>4.6273494190853654E-4</v>
      </c>
      <c r="L20" s="127">
        <f t="shared" si="0"/>
        <v>1.1369408892101635E-6</v>
      </c>
      <c r="M20" s="127">
        <f t="shared" si="1"/>
        <v>1.1369408892101635E-3</v>
      </c>
      <c r="N20" s="127">
        <f t="shared" si="10"/>
        <v>1.1369408892101635E-3</v>
      </c>
      <c r="O20" s="127">
        <f t="shared" si="2"/>
        <v>1.1369408892101633E-2</v>
      </c>
      <c r="P20" s="127">
        <f t="shared" si="3"/>
        <v>1.1369408892101635E-6</v>
      </c>
      <c r="Q20" s="127">
        <f t="shared" si="4"/>
        <v>4.6319814004858513</v>
      </c>
      <c r="R20" s="127">
        <f t="shared" si="5"/>
        <v>46319.814004858512</v>
      </c>
      <c r="S20" s="124">
        <f t="shared" si="6"/>
        <v>11.738037705204757</v>
      </c>
      <c r="T20" s="124">
        <f t="shared" si="7"/>
        <v>83.09758496808179</v>
      </c>
      <c r="U20" s="128" t="str">
        <f t="shared" si="11"/>
        <v>*</v>
      </c>
    </row>
    <row r="21" spans="1:21">
      <c r="A21" t="s">
        <v>11</v>
      </c>
      <c r="B21" s="120">
        <v>0</v>
      </c>
      <c r="C21" s="121"/>
      <c r="D21" s="122">
        <f>IF(A21&lt;&gt;0,VLOOKUP(A21,'Isotope Look-Up Table'!$A$2:$E$233,2,FALSE)," ")</f>
        <v>10983.067499999999</v>
      </c>
      <c r="E21" s="122">
        <f>IF(A21&lt;&gt;0,VLOOKUP(A21,'Isotope Look-Up Table'!$A$2:$D$233,3,FALSE)," ")</f>
        <v>54</v>
      </c>
      <c r="F21" s="123">
        <f>IF(A21&lt;&gt;0,VLOOKUP(A21,'Isotope Look-Up Table'!$A$2:$D$233,3,FALSE)," ")</f>
        <v>54</v>
      </c>
      <c r="G21" s="124">
        <f>IF(A21&lt;&gt;0,VLOOKUP(A21,'Isotope Look-Up Table'!$A$2:$E$233,4,FALSE)," ")</f>
        <v>16</v>
      </c>
      <c r="H21" s="123">
        <f>IF(A21&lt;&gt;0,VLOOKUP(A21,'Isotope Look-Up Table'!$A$2:$G$233,7,FALSE)," ")</f>
        <v>2.7000000000000001E-7</v>
      </c>
      <c r="I21" s="123">
        <f>IF(A21&lt;&gt;0,VLOOKUP(A21,'Isotope Look-Up Table'!$A$2:$G$233,6,FALSE)," ")</f>
        <v>2.7E-10</v>
      </c>
      <c r="J21" s="125">
        <f t="shared" si="8"/>
        <v>0</v>
      </c>
      <c r="K21" s="126">
        <f t="shared" si="9"/>
        <v>0</v>
      </c>
      <c r="L21" s="127">
        <f t="shared" si="0"/>
        <v>0</v>
      </c>
      <c r="M21" s="127">
        <f t="shared" si="1"/>
        <v>0</v>
      </c>
      <c r="N21" s="127">
        <f t="shared" si="10"/>
        <v>0</v>
      </c>
      <c r="O21" s="127">
        <f t="shared" si="2"/>
        <v>0</v>
      </c>
      <c r="P21" s="127">
        <f t="shared" si="3"/>
        <v>0</v>
      </c>
      <c r="Q21" s="127">
        <f t="shared" si="4"/>
        <v>0</v>
      </c>
      <c r="R21" s="127">
        <f t="shared" si="5"/>
        <v>0</v>
      </c>
      <c r="S21" s="124">
        <f t="shared" si="6"/>
        <v>0</v>
      </c>
      <c r="T21" s="124">
        <f>IF(A21&lt;&gt;0,T20+S21," ")</f>
        <v>83.09758496808179</v>
      </c>
      <c r="U21" s="128" t="str">
        <f t="shared" si="11"/>
        <v>*</v>
      </c>
    </row>
    <row r="22" spans="1:21">
      <c r="A22" t="s">
        <v>215</v>
      </c>
      <c r="B22" s="120">
        <v>7.3999858057431092E-5</v>
      </c>
      <c r="C22" s="121"/>
      <c r="D22" s="122">
        <f>IF(A22&lt;&gt;0,VLOOKUP(A22,'Isotope Look-Up Table'!$A$2:$E$233,2,FALSE)," ")</f>
        <v>5734299400</v>
      </c>
      <c r="E22" s="122">
        <f>IF(A22&lt;&gt;0,VLOOKUP(A22,'Isotope Look-Up Table'!$A$2:$D$233,3,FALSE)," ")</f>
        <v>9.9999999999999995E+59</v>
      </c>
      <c r="F22" s="123">
        <f>IF(A22&lt;&gt;0,VLOOKUP(A22,'Isotope Look-Up Table'!$A$2:$D$233,3,FALSE)," ")</f>
        <v>9.9999999999999995E+59</v>
      </c>
      <c r="G22" s="124">
        <f>IF(A22&lt;&gt;0,VLOOKUP(A22,'Isotope Look-Up Table'!$A$2:$E$233,4,FALSE)," ")</f>
        <v>9.9999999999999995E+59</v>
      </c>
      <c r="H22" s="123">
        <f>IF(A22&lt;&gt;0,VLOOKUP(A22,'Isotope Look-Up Table'!$A$2:$G$233,7,FALSE)," ")</f>
        <v>2.7E-6</v>
      </c>
      <c r="I22" s="123">
        <f>IF(A22&lt;&gt;0,VLOOKUP(A22,'Isotope Look-Up Table'!$A$2:$G$233,6,FALSE)," ")</f>
        <v>2.7000000000000002E-9</v>
      </c>
      <c r="J22" s="125">
        <f t="shared" si="8"/>
        <v>7.3999858057431086E-8</v>
      </c>
      <c r="K22" s="126">
        <f t="shared" si="9"/>
        <v>2.7379947481249504E-6</v>
      </c>
      <c r="L22" s="127">
        <f t="shared" si="0"/>
        <v>7.399985805743109E-68</v>
      </c>
      <c r="M22" s="127">
        <f t="shared" si="1"/>
        <v>7.3999858057431084E-65</v>
      </c>
      <c r="N22" s="127">
        <f t="shared" si="10"/>
        <v>7.3999858057431084E-65</v>
      </c>
      <c r="O22" s="127">
        <f t="shared" si="2"/>
        <v>7.3999858057431072E-64</v>
      </c>
      <c r="P22" s="127">
        <f t="shared" si="3"/>
        <v>7.399985805743109E-68</v>
      </c>
      <c r="Q22" s="127">
        <f t="shared" si="4"/>
        <v>2.7407354836085588E-2</v>
      </c>
      <c r="R22" s="127">
        <f t="shared" si="5"/>
        <v>27.407354836085585</v>
      </c>
      <c r="S22" s="124">
        <f t="shared" si="6"/>
        <v>7.6399145487797038E-61</v>
      </c>
      <c r="T22" s="124">
        <f t="shared" si="7"/>
        <v>83.09758496808179</v>
      </c>
      <c r="U22" s="128" t="str">
        <f t="shared" si="11"/>
        <v>*</v>
      </c>
    </row>
    <row r="23" spans="1:21">
      <c r="A23" t="s">
        <v>11</v>
      </c>
      <c r="B23" s="120">
        <v>3.7795152127523511E-2</v>
      </c>
      <c r="C23" s="121"/>
      <c r="D23" s="122">
        <f>IF(A23&lt;&gt;0,VLOOKUP(A23,'Isotope Look-Up Table'!$A$2:$E$233,2,FALSE)," ")</f>
        <v>10983.067499999999</v>
      </c>
      <c r="E23" s="122">
        <f>IF(A23&lt;&gt;0,VLOOKUP(A23,'Isotope Look-Up Table'!$A$2:$D$233,3,FALSE)," ")</f>
        <v>54</v>
      </c>
      <c r="F23" s="123">
        <f>IF(A23&lt;&gt;0,VLOOKUP(A23,'Isotope Look-Up Table'!$A$2:$D$233,3,FALSE)," ")</f>
        <v>54</v>
      </c>
      <c r="G23" s="124">
        <f>IF(A23&lt;&gt;0,VLOOKUP(A23,'Isotope Look-Up Table'!$A$2:$E$233,4,FALSE)," ")</f>
        <v>16</v>
      </c>
      <c r="H23" s="123">
        <f>IF(A23&lt;&gt;0,VLOOKUP(A23,'Isotope Look-Up Table'!$A$2:$G$233,7,FALSE)," ")</f>
        <v>2.7000000000000001E-7</v>
      </c>
      <c r="I23" s="123">
        <f>IF(A23&lt;&gt;0,VLOOKUP(A23,'Isotope Look-Up Table'!$A$2:$G$233,6,FALSE)," ")</f>
        <v>2.7E-10</v>
      </c>
      <c r="J23" s="125">
        <f t="shared" si="8"/>
        <v>3.7795152127523509E-5</v>
      </c>
      <c r="K23" s="126">
        <f t="shared" si="9"/>
        <v>1.3984206287183699E-3</v>
      </c>
      <c r="L23" s="127">
        <f t="shared" si="0"/>
        <v>2.3621970079702193E-6</v>
      </c>
      <c r="M23" s="127">
        <f t="shared" si="1"/>
        <v>6.9991022458376867E-4</v>
      </c>
      <c r="N23" s="127">
        <f t="shared" si="10"/>
        <v>6.9991022458376867E-4</v>
      </c>
      <c r="O23" s="127">
        <f t="shared" si="2"/>
        <v>6.9991022458376862E-3</v>
      </c>
      <c r="P23" s="127">
        <f t="shared" si="3"/>
        <v>6.9991022458376875E-7</v>
      </c>
      <c r="Q23" s="127">
        <f t="shared" si="4"/>
        <v>139.98204491675372</v>
      </c>
      <c r="R23" s="127">
        <f t="shared" si="5"/>
        <v>139982.04491675374</v>
      </c>
      <c r="S23" s="124">
        <f t="shared" si="6"/>
        <v>7.2260331952085846</v>
      </c>
      <c r="T23" s="124">
        <f t="shared" si="7"/>
        <v>90.323618163290377</v>
      </c>
      <c r="U23" s="128" t="str">
        <f t="shared" si="11"/>
        <v>*</v>
      </c>
    </row>
    <row r="24" spans="1:21">
      <c r="A24" t="s">
        <v>11</v>
      </c>
      <c r="B24" s="120">
        <v>3.8351874323533995E-3</v>
      </c>
      <c r="C24" s="121"/>
      <c r="D24" s="122">
        <f>IF(A24&lt;&gt;0,VLOOKUP(A24,'Isotope Look-Up Table'!$A$2:$E$233,2,FALSE)," ")</f>
        <v>10983.067499999999</v>
      </c>
      <c r="E24" s="122">
        <f>IF(A24&lt;&gt;0,VLOOKUP(A24,'Isotope Look-Up Table'!$A$2:$D$233,3,FALSE)," ")</f>
        <v>54</v>
      </c>
      <c r="F24" s="123">
        <f>IF(A24&lt;&gt;0,VLOOKUP(A24,'Isotope Look-Up Table'!$A$2:$D$233,3,FALSE)," ")</f>
        <v>54</v>
      </c>
      <c r="G24" s="124">
        <f>IF(A24&lt;&gt;0,VLOOKUP(A24,'Isotope Look-Up Table'!$A$2:$E$233,4,FALSE)," ")</f>
        <v>16</v>
      </c>
      <c r="H24" s="123">
        <f>IF(A24&lt;&gt;0,VLOOKUP(A24,'Isotope Look-Up Table'!$A$2:$G$233,7,FALSE)," ")</f>
        <v>2.7000000000000001E-7</v>
      </c>
      <c r="I24" s="123">
        <f>IF(A24&lt;&gt;0,VLOOKUP(A24,'Isotope Look-Up Table'!$A$2:$G$233,6,FALSE)," ")</f>
        <v>2.7E-10</v>
      </c>
      <c r="J24" s="125">
        <f t="shared" si="8"/>
        <v>3.8351874323533994E-6</v>
      </c>
      <c r="K24" s="126">
        <f t="shared" si="9"/>
        <v>1.4190193499707577E-4</v>
      </c>
      <c r="L24" s="127">
        <f t="shared" si="0"/>
        <v>2.3969921452208746E-7</v>
      </c>
      <c r="M24" s="127">
        <f t="shared" si="1"/>
        <v>7.1021989488025909E-5</v>
      </c>
      <c r="N24" s="127">
        <f t="shared" si="10"/>
        <v>7.1021989488025909E-5</v>
      </c>
      <c r="O24" s="127">
        <f t="shared" si="2"/>
        <v>7.1021989488025909E-4</v>
      </c>
      <c r="P24" s="127">
        <f t="shared" si="3"/>
        <v>7.1021989488025919E-8</v>
      </c>
      <c r="Q24" s="127">
        <f t="shared" si="4"/>
        <v>14.204397897605183</v>
      </c>
      <c r="R24" s="127">
        <f t="shared" si="5"/>
        <v>14204.397897605182</v>
      </c>
      <c r="S24" s="124">
        <f t="shared" si="6"/>
        <v>0.73324725886870834</v>
      </c>
      <c r="T24" s="124">
        <f t="shared" si="7"/>
        <v>91.056865422159092</v>
      </c>
      <c r="U24" s="128" t="str">
        <f t="shared" si="11"/>
        <v>*</v>
      </c>
    </row>
    <row r="25" spans="1:21">
      <c r="A25" t="s">
        <v>11</v>
      </c>
      <c r="B25" s="120">
        <v>2.3238267119995031E-2</v>
      </c>
      <c r="C25" s="121"/>
      <c r="D25" s="122">
        <f>IF(A25&lt;&gt;0,VLOOKUP(A25,'Isotope Look-Up Table'!$A$2:$E$233,2,FALSE)," ")</f>
        <v>10983.067499999999</v>
      </c>
      <c r="E25" s="122">
        <f>IF(A25&lt;&gt;0,VLOOKUP(A25,'Isotope Look-Up Table'!$A$2:$D$233,3,FALSE)," ")</f>
        <v>54</v>
      </c>
      <c r="F25" s="123">
        <f>IF(A25&lt;&gt;0,VLOOKUP(A25,'Isotope Look-Up Table'!$A$2:$D$233,3,FALSE)," ")</f>
        <v>54</v>
      </c>
      <c r="G25" s="124">
        <f>IF(A25&lt;&gt;0,VLOOKUP(A25,'Isotope Look-Up Table'!$A$2:$E$233,4,FALSE)," ")</f>
        <v>16</v>
      </c>
      <c r="H25" s="123">
        <f>IF(A25&lt;&gt;0,VLOOKUP(A25,'Isotope Look-Up Table'!$A$2:$G$233,7,FALSE)," ")</f>
        <v>2.7000000000000001E-7</v>
      </c>
      <c r="I25" s="123">
        <f>IF(A25&lt;&gt;0,VLOOKUP(A25,'Isotope Look-Up Table'!$A$2:$G$233,6,FALSE)," ")</f>
        <v>2.7E-10</v>
      </c>
      <c r="J25" s="125">
        <f t="shared" si="8"/>
        <v>2.3238267119995031E-5</v>
      </c>
      <c r="K25" s="126">
        <f t="shared" si="9"/>
        <v>8.598158834398162E-4</v>
      </c>
      <c r="L25" s="127">
        <f t="shared" si="0"/>
        <v>1.4523916949996895E-6</v>
      </c>
      <c r="M25" s="127">
        <f t="shared" si="1"/>
        <v>4.3033827999990797E-4</v>
      </c>
      <c r="N25" s="127">
        <f t="shared" si="10"/>
        <v>4.3033827999990797E-4</v>
      </c>
      <c r="O25" s="127">
        <f t="shared" si="2"/>
        <v>4.3033827999990797E-3</v>
      </c>
      <c r="P25" s="127">
        <f t="shared" si="3"/>
        <v>4.3033827999990797E-7</v>
      </c>
      <c r="Q25" s="127">
        <f t="shared" si="4"/>
        <v>86.067655999981596</v>
      </c>
      <c r="R25" s="127">
        <f t="shared" si="5"/>
        <v>86067.655999981595</v>
      </c>
      <c r="S25" s="124">
        <f t="shared" si="6"/>
        <v>4.4429108008781837</v>
      </c>
      <c r="T25" s="124">
        <f t="shared" si="7"/>
        <v>95.499776223037273</v>
      </c>
      <c r="U25" s="128" t="str">
        <f>IF(T24&lt;95,"*"," ")</f>
        <v>*</v>
      </c>
    </row>
    <row r="26" spans="1:21">
      <c r="A26" t="s">
        <v>15</v>
      </c>
      <c r="B26" s="120">
        <v>3.298777454523439E-2</v>
      </c>
      <c r="C26" s="121"/>
      <c r="D26" s="122">
        <f>IF(A26&lt;&gt;0,VLOOKUP(A26,'Isotope Look-Up Table'!$A$2:$E$233,2,FALSE)," ")</f>
        <v>3853.6683420000004</v>
      </c>
      <c r="E26" s="122">
        <f>IF(A26&lt;&gt;0,VLOOKUP(A26,'Isotope Look-Up Table'!$A$2:$D$233,3,FALSE)," ")</f>
        <v>81</v>
      </c>
      <c r="F26" s="123">
        <f>IF(A26&lt;&gt;0,VLOOKUP(A26,'Isotope Look-Up Table'!$A$2:$D$233,3,FALSE)," ")</f>
        <v>81</v>
      </c>
      <c r="G26" s="124">
        <f>IF(A26&lt;&gt;0,VLOOKUP(A26,'Isotope Look-Up Table'!$A$2:$E$233,4,FALSE)," ")</f>
        <v>81</v>
      </c>
      <c r="H26" s="123">
        <f>IF(A26&lt;&gt;0,VLOOKUP(A26,'Isotope Look-Up Table'!$A$2:$G$233,7,FALSE)," ")</f>
        <v>2.6999999999999999E-5</v>
      </c>
      <c r="I26" s="123">
        <f>IF(A26&lt;&gt;0,VLOOKUP(A26,'Isotope Look-Up Table'!$A$2:$G$233,6,FALSE)," ")</f>
        <v>2.7000000000000002E-9</v>
      </c>
      <c r="J26" s="125">
        <f t="shared" si="8"/>
        <v>3.2987774545234388E-5</v>
      </c>
      <c r="K26" s="126">
        <f t="shared" si="9"/>
        <v>1.2205476581736725E-3</v>
      </c>
      <c r="L26" s="127">
        <f t="shared" si="0"/>
        <v>4.072564758670912E-7</v>
      </c>
      <c r="M26" s="127">
        <f t="shared" si="1"/>
        <v>4.0725647586709122E-4</v>
      </c>
      <c r="N26" s="127">
        <f t="shared" si="10"/>
        <v>4.0725647586709122E-4</v>
      </c>
      <c r="O26" s="127">
        <f t="shared" si="2"/>
        <v>4.0725647586709124E-3</v>
      </c>
      <c r="P26" s="127">
        <f t="shared" si="3"/>
        <v>4.072564758670912E-7</v>
      </c>
      <c r="Q26" s="127">
        <f t="shared" si="4"/>
        <v>1.2217694276012736</v>
      </c>
      <c r="R26" s="127">
        <f t="shared" si="5"/>
        <v>12217.694276012735</v>
      </c>
      <c r="S26" s="124">
        <f t="shared" si="6"/>
        <v>4.2046089772861288</v>
      </c>
      <c r="T26" s="124">
        <f>IF(A26&lt;&gt;0,T25+S26," ")</f>
        <v>99.704385200323401</v>
      </c>
      <c r="U26" s="128" t="str">
        <f t="shared" si="11"/>
        <v xml:space="preserve"> </v>
      </c>
    </row>
    <row r="27" spans="1:21">
      <c r="A27" t="s">
        <v>11</v>
      </c>
      <c r="B27" s="120">
        <v>5.2847556613065726E-4</v>
      </c>
      <c r="C27" s="121"/>
      <c r="D27" s="122">
        <f>IF(A27&lt;&gt;0,VLOOKUP(A27,'Isotope Look-Up Table'!$A$2:$E$233,2,FALSE)," ")</f>
        <v>10983.067499999999</v>
      </c>
      <c r="E27" s="122">
        <f>IF(A27&lt;&gt;0,VLOOKUP(A27,'Isotope Look-Up Table'!$A$2:$D$233,3,FALSE)," ")</f>
        <v>54</v>
      </c>
      <c r="F27" s="123">
        <f>IF(A27&lt;&gt;0,VLOOKUP(A27,'Isotope Look-Up Table'!$A$2:$D$233,3,FALSE)," ")</f>
        <v>54</v>
      </c>
      <c r="G27" s="124">
        <f>IF(A27&lt;&gt;0,VLOOKUP(A27,'Isotope Look-Up Table'!$A$2:$E$233,4,FALSE)," ")</f>
        <v>16</v>
      </c>
      <c r="H27" s="123">
        <f>IF(A27&lt;&gt;0,VLOOKUP(A27,'Isotope Look-Up Table'!$A$2:$G$233,7,FALSE)," ")</f>
        <v>2.7000000000000001E-7</v>
      </c>
      <c r="I27" s="123">
        <f>IF(A27&lt;&gt;0,VLOOKUP(A27,'Isotope Look-Up Table'!$A$2:$G$233,6,FALSE)," ")</f>
        <v>2.7E-10</v>
      </c>
      <c r="J27" s="125">
        <f t="shared" si="8"/>
        <v>5.2847556613065725E-7</v>
      </c>
      <c r="K27" s="126">
        <f t="shared" si="9"/>
        <v>1.9553595946834318E-5</v>
      </c>
      <c r="L27" s="127">
        <f t="shared" si="0"/>
        <v>3.3029722883166078E-8</v>
      </c>
      <c r="M27" s="127">
        <f t="shared" si="1"/>
        <v>9.7865845579751342E-6</v>
      </c>
      <c r="N27" s="127">
        <f t="shared" si="10"/>
        <v>9.7865845579751342E-6</v>
      </c>
      <c r="O27" s="127">
        <f t="shared" si="2"/>
        <v>9.7865845579751332E-5</v>
      </c>
      <c r="P27" s="127">
        <f t="shared" si="3"/>
        <v>9.7865845579751338E-9</v>
      </c>
      <c r="Q27" s="127">
        <f t="shared" si="4"/>
        <v>1.9573169115950269</v>
      </c>
      <c r="R27" s="127">
        <f t="shared" si="5"/>
        <v>1957.3169115950268</v>
      </c>
      <c r="S27" s="124">
        <f t="shared" si="6"/>
        <v>0.10103893670891807</v>
      </c>
      <c r="T27" s="124">
        <f>IF(A27&lt;&gt;0,T26+S27," ")</f>
        <v>99.805424137032318</v>
      </c>
      <c r="U27" s="128" t="str">
        <f t="shared" si="11"/>
        <v xml:space="preserve"> </v>
      </c>
    </row>
    <row r="28" spans="1:21">
      <c r="A28" t="s">
        <v>11</v>
      </c>
      <c r="B28" s="120">
        <v>1E-3</v>
      </c>
      <c r="C28" s="121"/>
      <c r="D28" s="122">
        <f>IF(A28&lt;&gt;0,VLOOKUP(A28,'Isotope Look-Up Table'!$A$2:$E$233,2,FALSE)," ")</f>
        <v>10983.067499999999</v>
      </c>
      <c r="E28" s="122">
        <f>IF(A28&lt;&gt;0,VLOOKUP(A28,'Isotope Look-Up Table'!$A$2:$D$233,3,FALSE)," ")</f>
        <v>54</v>
      </c>
      <c r="F28" s="123">
        <f>IF(A28&lt;&gt;0,VLOOKUP(A28,'Isotope Look-Up Table'!$A$2:$D$233,3,FALSE)," ")</f>
        <v>54</v>
      </c>
      <c r="G28" s="124">
        <f>IF(A28&lt;&gt;0,VLOOKUP(A28,'Isotope Look-Up Table'!$A$2:$E$233,4,FALSE)," ")</f>
        <v>16</v>
      </c>
      <c r="H28" s="123">
        <f>IF(A28&lt;&gt;0,VLOOKUP(A28,'Isotope Look-Up Table'!$A$2:$G$233,7,FALSE)," ")</f>
        <v>2.7000000000000001E-7</v>
      </c>
      <c r="I28" s="123">
        <f>IF(A28&lt;&gt;0,VLOOKUP(A28,'Isotope Look-Up Table'!$A$2:$G$233,6,FALSE)," ")</f>
        <v>2.7E-10</v>
      </c>
      <c r="J28" s="125">
        <f t="shared" si="8"/>
        <v>9.9999999999999995E-7</v>
      </c>
      <c r="K28" s="126">
        <f t="shared" si="9"/>
        <v>3.6999999999999998E-5</v>
      </c>
      <c r="L28" s="127">
        <f t="shared" si="0"/>
        <v>6.2499999999999997E-8</v>
      </c>
      <c r="M28" s="127">
        <f t="shared" si="1"/>
        <v>1.8518518518518518E-5</v>
      </c>
      <c r="N28" s="127">
        <f t="shared" si="10"/>
        <v>1.8518518518518518E-5</v>
      </c>
      <c r="O28" s="127">
        <f t="shared" si="2"/>
        <v>1.8518518518518518E-4</v>
      </c>
      <c r="P28" s="127">
        <f t="shared" si="3"/>
        <v>1.8518518518518518E-8</v>
      </c>
      <c r="Q28" s="127">
        <f t="shared" si="4"/>
        <v>3.7037037037037033</v>
      </c>
      <c r="R28" s="127">
        <f t="shared" si="5"/>
        <v>3703.7037037037035</v>
      </c>
      <c r="S28" s="124">
        <f>IF(A28&lt;&gt;0,P28*100/$P$40,0)</f>
        <v>0.19118941950087773</v>
      </c>
      <c r="T28" s="124">
        <f>IF(A28&lt;&gt;0,T27+S28," ")</f>
        <v>99.996613556533191</v>
      </c>
      <c r="U28" s="128" t="str">
        <f t="shared" si="11"/>
        <v xml:space="preserve"> </v>
      </c>
    </row>
    <row r="29" spans="1:21">
      <c r="A29" s="67" t="s">
        <v>15</v>
      </c>
      <c r="B29" s="120">
        <v>2.1888756856364719E-5</v>
      </c>
      <c r="C29" s="121"/>
      <c r="D29" s="122">
        <f>IF(A29&lt;&gt;0,VLOOKUP(A29,'Isotope Look-Up Table'!$A$2:$E$233,2,FALSE)," ")</f>
        <v>3853.6683420000004</v>
      </c>
      <c r="E29" s="122">
        <f>IF(A29&lt;&gt;0,VLOOKUP(A29,'Isotope Look-Up Table'!$A$2:$D$233,3,FALSE)," ")</f>
        <v>81</v>
      </c>
      <c r="F29" s="123">
        <f>IF(A29&lt;&gt;0,VLOOKUP(A29,'Isotope Look-Up Table'!$A$2:$D$233,3,FALSE)," ")</f>
        <v>81</v>
      </c>
      <c r="G29" s="124">
        <f>IF(A29&lt;&gt;0,VLOOKUP(A29,'Isotope Look-Up Table'!$A$2:$E$233,4,FALSE)," ")</f>
        <v>81</v>
      </c>
      <c r="H29" s="123">
        <f>IF(A29&lt;&gt;0,VLOOKUP(A29,'Isotope Look-Up Table'!$A$2:$G$233,7,FALSE)," ")</f>
        <v>2.6999999999999999E-5</v>
      </c>
      <c r="I29" s="123">
        <f>IF(A29&lt;&gt;0,VLOOKUP(A29,'Isotope Look-Up Table'!$A$2:$G$233,6,FALSE)," ")</f>
        <v>2.7000000000000002E-9</v>
      </c>
      <c r="J29" s="125">
        <f t="shared" si="8"/>
        <v>2.1888756856364719E-8</v>
      </c>
      <c r="K29" s="126">
        <f t="shared" si="9"/>
        <v>8.0988400368549462E-7</v>
      </c>
      <c r="L29" s="127">
        <f t="shared" si="0"/>
        <v>2.7023156612795951E-10</v>
      </c>
      <c r="M29" s="127">
        <f t="shared" si="1"/>
        <v>2.7023156612795949E-7</v>
      </c>
      <c r="N29" s="127">
        <f t="shared" si="10"/>
        <v>2.7023156612795949E-7</v>
      </c>
      <c r="O29" s="127">
        <f t="shared" si="2"/>
        <v>2.7023156612795953E-6</v>
      </c>
      <c r="P29" s="127">
        <f t="shared" si="3"/>
        <v>2.7023156612795951E-10</v>
      </c>
      <c r="Q29" s="127">
        <f t="shared" si="4"/>
        <v>8.1069469838387855E-4</v>
      </c>
      <c r="R29" s="127">
        <f t="shared" si="5"/>
        <v>8.1069469838387835</v>
      </c>
      <c r="S29" s="124">
        <f>IF(A29&lt;&gt;0,P29*100/$P$40,0)</f>
        <v>2.7899324779761523E-3</v>
      </c>
      <c r="T29" s="124">
        <f>IF(A29&lt;&gt;0,T28+S29," ")</f>
        <v>99.999403489011172</v>
      </c>
      <c r="U29" s="128" t="str">
        <f>IF(T28&lt;95,"*"," ")</f>
        <v xml:space="preserve"> </v>
      </c>
    </row>
    <row r="30" spans="1:21">
      <c r="A30" s="67" t="s">
        <v>42</v>
      </c>
      <c r="B30" s="120">
        <v>2.5999999999999998E-5</v>
      </c>
      <c r="C30" s="121"/>
      <c r="D30" s="122">
        <f>IF(A30&lt;&gt;0,VLOOKUP(A30,'Isotope Look-Up Table'!$A$2:$E$233,2,FALSE)," ")</f>
        <v>158003.68920000002</v>
      </c>
      <c r="E30" s="122">
        <f>IF(A30&lt;&gt;0,VLOOKUP(A30,'Isotope Look-Up Table'!$A$2:$D$233,3,FALSE)," ")</f>
        <v>2700</v>
      </c>
      <c r="F30" s="123">
        <f>IF(A30&lt;&gt;0,VLOOKUP(A30,'Isotope Look-Up Table'!$A$2:$D$233,3,FALSE)," ")</f>
        <v>2700</v>
      </c>
      <c r="G30" s="124">
        <f>IF(A30&lt;&gt;0,VLOOKUP(A30,'Isotope Look-Up Table'!$A$2:$E$233,4,FALSE)," ")</f>
        <v>2.7E-2</v>
      </c>
      <c r="H30" s="123">
        <f>IF(A30&lt;&gt;0,VLOOKUP(A30,'Isotope Look-Up Table'!$A$2:$G$233,7,FALSE)," ")</f>
        <v>2.7000000000000001E-7</v>
      </c>
      <c r="I30" s="123">
        <f>IF(A30&lt;&gt;0,VLOOKUP(A30,'Isotope Look-Up Table'!$A$2:$G$233,6,FALSE)," ")</f>
        <v>2.7E-11</v>
      </c>
      <c r="J30" s="125">
        <f t="shared" si="8"/>
        <v>2.5999999999999998E-8</v>
      </c>
      <c r="K30" s="126">
        <f t="shared" si="9"/>
        <v>9.6199999999999985E-7</v>
      </c>
      <c r="L30" s="127">
        <f t="shared" si="0"/>
        <v>9.62962962962963E-7</v>
      </c>
      <c r="M30" s="127">
        <f t="shared" si="1"/>
        <v>9.629629629629628E-9</v>
      </c>
      <c r="N30" s="127">
        <f t="shared" si="10"/>
        <v>9.629629629629628E-9</v>
      </c>
      <c r="O30" s="127">
        <f t="shared" si="2"/>
        <v>9.6296296296296287E-8</v>
      </c>
      <c r="P30" s="127">
        <f t="shared" si="3"/>
        <v>9.6296296296296283E-12</v>
      </c>
      <c r="Q30" s="127">
        <f t="shared" si="4"/>
        <v>9.6296296296296283E-2</v>
      </c>
      <c r="R30" s="127">
        <f t="shared" si="5"/>
        <v>962.96296296296282</v>
      </c>
      <c r="S30" s="124">
        <f>IF(A30&lt;&gt;0,P30*100/$P$40,0)</f>
        <v>9.9418498140456418E-5</v>
      </c>
      <c r="T30" s="124">
        <f>IF(A30&lt;&gt;0,T29+S30," ")</f>
        <v>99.99950290750931</v>
      </c>
      <c r="U30" s="128" t="str">
        <f t="shared" si="11"/>
        <v xml:space="preserve"> </v>
      </c>
    </row>
    <row r="31" spans="1:21">
      <c r="A31" s="67" t="s">
        <v>140</v>
      </c>
      <c r="B31" s="120">
        <v>2.5999999999999998E-5</v>
      </c>
      <c r="C31" s="121"/>
      <c r="D31" s="122">
        <f>IF(A31&lt;&gt;0,VLOOKUP(A31,'Isotope Look-Up Table'!$A$2:$E$233,2,FALSE)," ")</f>
        <v>59.406999999999996</v>
      </c>
      <c r="E31" s="122">
        <f>IF(A31&lt;&gt;0,VLOOKUP(A31,'Isotope Look-Up Table'!$A$2:$D$233,3,FALSE)," ")</f>
        <v>540</v>
      </c>
      <c r="F31" s="123">
        <f>IF(A31&lt;&gt;0,VLOOKUP(A31,'Isotope Look-Up Table'!$A$2:$D$233,3,FALSE)," ")</f>
        <v>540</v>
      </c>
      <c r="G31" s="124">
        <f>IF(A31&lt;&gt;0,VLOOKUP(A31,'Isotope Look-Up Table'!$A$2:$E$233,4,FALSE)," ")</f>
        <v>81</v>
      </c>
      <c r="H31" s="123">
        <f>IF(A31&lt;&gt;0,VLOOKUP(A31,'Isotope Look-Up Table'!$A$2:$G$233,7,FALSE)," ")</f>
        <v>2.6999999999999999E-5</v>
      </c>
      <c r="I31" s="123">
        <f>IF(A31&lt;&gt;0,VLOOKUP(A31,'Isotope Look-Up Table'!$A$2:$G$233,6,FALSE)," ")</f>
        <v>2.7E-8</v>
      </c>
      <c r="J31" s="125">
        <f t="shared" si="8"/>
        <v>2.5999999999999998E-8</v>
      </c>
      <c r="K31" s="126">
        <f t="shared" si="9"/>
        <v>9.6199999999999985E-7</v>
      </c>
      <c r="L31" s="127">
        <f t="shared" si="0"/>
        <v>3.2098765432098764E-10</v>
      </c>
      <c r="M31" s="127">
        <f t="shared" si="1"/>
        <v>4.8148148148148143E-8</v>
      </c>
      <c r="N31" s="127">
        <f t="shared" si="10"/>
        <v>4.8148148148148143E-8</v>
      </c>
      <c r="O31" s="127">
        <f t="shared" si="2"/>
        <v>4.814814814814815E-7</v>
      </c>
      <c r="P31" s="127">
        <f t="shared" si="3"/>
        <v>4.8148148148148145E-11</v>
      </c>
      <c r="Q31" s="127">
        <f t="shared" si="4"/>
        <v>9.6296296296296288E-4</v>
      </c>
      <c r="R31" s="127">
        <f t="shared" si="5"/>
        <v>0.96296296296296291</v>
      </c>
      <c r="S31" s="124">
        <f>IF(A31&lt;&gt;0,P31*100/$P$40,0)</f>
        <v>4.9709249070228217E-4</v>
      </c>
      <c r="T31" s="124">
        <f>IF(A31&lt;&gt;0,T30+S31," ")</f>
        <v>100.00000000000001</v>
      </c>
      <c r="U31" s="128" t="str">
        <f t="shared" si="11"/>
        <v xml:space="preserve"> </v>
      </c>
    </row>
    <row r="32" spans="1:21">
      <c r="A32" s="67"/>
      <c r="B32" s="120"/>
      <c r="C32" s="121"/>
      <c r="D32" s="122" t="str">
        <f>IF(A32&lt;&gt;0,VLOOKUP(A32,'Isotope Look-Up Table'!$A$2:$E$233,2,FALSE)," ")</f>
        <v xml:space="preserve"> </v>
      </c>
      <c r="E32" s="122" t="str">
        <f>IF(A32&lt;&gt;0,VLOOKUP(A32,'Isotope Look-Up Table'!$A$2:$D$233,3,FALSE)," ")</f>
        <v xml:space="preserve"> </v>
      </c>
      <c r="F32" s="123" t="str">
        <f>IF(A32&lt;&gt;0,VLOOKUP(A32,'Isotope Look-Up Table'!$A$2:$D$233,3,FALSE)," ")</f>
        <v xml:space="preserve"> </v>
      </c>
      <c r="G32" s="124" t="str">
        <f>IF(A32&lt;&gt;0,VLOOKUP(A32,'Isotope Look-Up Table'!$A$2:$E$233,4,FALSE)," ")</f>
        <v xml:space="preserve"> </v>
      </c>
      <c r="H32" s="123" t="str">
        <f>IF(A32&lt;&gt;0,VLOOKUP(A32,'Isotope Look-Up Table'!$A$2:$G$233,7,FALSE)," ")</f>
        <v xml:space="preserve"> </v>
      </c>
      <c r="I32" s="123" t="str">
        <f>IF(A32&lt;&gt;0,VLOOKUP(A32,'Isotope Look-Up Table'!$A$2:$G$233,6,FALSE)," ")</f>
        <v xml:space="preserve"> </v>
      </c>
      <c r="J32" s="125" t="str">
        <f t="shared" si="8"/>
        <v xml:space="preserve"> </v>
      </c>
      <c r="K32" s="126" t="str">
        <f t="shared" si="9"/>
        <v xml:space="preserve"> </v>
      </c>
      <c r="L32" s="127" t="str">
        <f t="shared" si="0"/>
        <v xml:space="preserve"> </v>
      </c>
      <c r="M32" s="127" t="str">
        <f t="shared" si="1"/>
        <v/>
      </c>
      <c r="N32" s="127" t="str">
        <f t="shared" si="10"/>
        <v/>
      </c>
      <c r="O32" s="127" t="str">
        <f t="shared" si="2"/>
        <v/>
      </c>
      <c r="P32" s="127" t="str">
        <f t="shared" si="3"/>
        <v xml:space="preserve"> </v>
      </c>
      <c r="Q32" s="127" t="str">
        <f t="shared" si="4"/>
        <v xml:space="preserve"> </v>
      </c>
      <c r="R32" s="127" t="str">
        <f t="shared" si="5"/>
        <v xml:space="preserve"> </v>
      </c>
      <c r="S32" s="124">
        <f t="shared" si="6"/>
        <v>0</v>
      </c>
      <c r="T32" s="124" t="str">
        <f t="shared" si="7"/>
        <v xml:space="preserve"> </v>
      </c>
      <c r="U32" s="128" t="str">
        <f t="shared" si="11"/>
        <v xml:space="preserve"> </v>
      </c>
    </row>
    <row r="33" spans="1:21">
      <c r="A33" s="67"/>
      <c r="B33" s="120"/>
      <c r="C33" s="121"/>
      <c r="D33" s="122" t="str">
        <f>IF(A33&lt;&gt;0,VLOOKUP(A33,'Isotope Look-Up Table'!$A$2:$E$233,2,FALSE)," ")</f>
        <v xml:space="preserve"> </v>
      </c>
      <c r="E33" s="122" t="str">
        <f>IF(A33&lt;&gt;0,VLOOKUP(A33,'Isotope Look-Up Table'!$A$2:$D$233,3,FALSE)," ")</f>
        <v xml:space="preserve"> </v>
      </c>
      <c r="F33" s="123" t="str">
        <f>IF(A33&lt;&gt;0,VLOOKUP(A33,'Isotope Look-Up Table'!$A$2:$D$233,3,FALSE)," ")</f>
        <v xml:space="preserve"> </v>
      </c>
      <c r="G33" s="124" t="str">
        <f>IF(A33&lt;&gt;0,VLOOKUP(A33,'Isotope Look-Up Table'!$A$2:$E$233,4,FALSE)," ")</f>
        <v xml:space="preserve"> </v>
      </c>
      <c r="H33" s="123" t="str">
        <f>IF(A33&lt;&gt;0,VLOOKUP(A33,'Isotope Look-Up Table'!$A$2:$G$233,7,FALSE)," ")</f>
        <v xml:space="preserve"> </v>
      </c>
      <c r="I33" s="123" t="str">
        <f>IF(A33&lt;&gt;0,VLOOKUP(A33,'Isotope Look-Up Table'!$A$2:$G$233,6,FALSE)," ")</f>
        <v xml:space="preserve"> </v>
      </c>
      <c r="J33" s="125" t="str">
        <f t="shared" si="8"/>
        <v xml:space="preserve"> </v>
      </c>
      <c r="K33" s="126" t="str">
        <f t="shared" si="9"/>
        <v xml:space="preserve"> </v>
      </c>
      <c r="L33" s="127" t="str">
        <f t="shared" si="0"/>
        <v xml:space="preserve"> </v>
      </c>
      <c r="M33" s="127" t="str">
        <f t="shared" si="1"/>
        <v/>
      </c>
      <c r="N33" s="127" t="str">
        <f t="shared" si="10"/>
        <v/>
      </c>
      <c r="O33" s="127" t="str">
        <f t="shared" si="2"/>
        <v/>
      </c>
      <c r="P33" s="127" t="str">
        <f t="shared" si="3"/>
        <v xml:space="preserve"> </v>
      </c>
      <c r="Q33" s="127" t="str">
        <f t="shared" si="4"/>
        <v xml:space="preserve"> </v>
      </c>
      <c r="R33" s="127" t="str">
        <f t="shared" si="5"/>
        <v xml:space="preserve"> </v>
      </c>
      <c r="S33" s="124">
        <f t="shared" si="6"/>
        <v>0</v>
      </c>
      <c r="T33" s="124" t="str">
        <f t="shared" si="7"/>
        <v xml:space="preserve"> </v>
      </c>
      <c r="U33" s="128" t="str">
        <f t="shared" si="11"/>
        <v xml:space="preserve"> </v>
      </c>
    </row>
    <row r="34" spans="1:21">
      <c r="A34" s="67"/>
      <c r="B34" s="120"/>
      <c r="C34" s="121"/>
      <c r="D34" s="122" t="str">
        <f>IF(A34&lt;&gt;0,VLOOKUP(A34,'Isotope Look-Up Table'!$A$2:$E$233,2,FALSE)," ")</f>
        <v xml:space="preserve"> </v>
      </c>
      <c r="E34" s="122" t="str">
        <f>IF(A34&lt;&gt;0,VLOOKUP(A34,'Isotope Look-Up Table'!$A$2:$D$233,3,FALSE)," ")</f>
        <v xml:space="preserve"> </v>
      </c>
      <c r="F34" s="123" t="str">
        <f>IF(A34&lt;&gt;0,VLOOKUP(A34,'Isotope Look-Up Table'!$A$2:$D$233,3,FALSE)," ")</f>
        <v xml:space="preserve"> </v>
      </c>
      <c r="G34" s="124" t="str">
        <f>IF(A34&lt;&gt;0,VLOOKUP(A34,'Isotope Look-Up Table'!$A$2:$E$233,4,FALSE)," ")</f>
        <v xml:space="preserve"> </v>
      </c>
      <c r="H34" s="123" t="str">
        <f>IF(A34&lt;&gt;0,VLOOKUP(A34,'Isotope Look-Up Table'!$A$2:$G$233,7,FALSE)," ")</f>
        <v xml:space="preserve"> </v>
      </c>
      <c r="I34" s="123" t="str">
        <f>IF(A34&lt;&gt;0,VLOOKUP(A34,'Isotope Look-Up Table'!$A$2:$G$233,6,FALSE)," ")</f>
        <v xml:space="preserve"> </v>
      </c>
      <c r="J34" s="125" t="str">
        <f t="shared" si="8"/>
        <v xml:space="preserve"> </v>
      </c>
      <c r="K34" s="126" t="str">
        <f t="shared" si="9"/>
        <v xml:space="preserve"> </v>
      </c>
      <c r="L34" s="127" t="str">
        <f t="shared" si="0"/>
        <v xml:space="preserve"> </v>
      </c>
      <c r="M34" s="127" t="str">
        <f t="shared" si="1"/>
        <v/>
      </c>
      <c r="N34" s="127" t="str">
        <f t="shared" si="10"/>
        <v/>
      </c>
      <c r="O34" s="127" t="str">
        <f t="shared" si="2"/>
        <v/>
      </c>
      <c r="P34" s="127" t="str">
        <f t="shared" si="3"/>
        <v xml:space="preserve"> </v>
      </c>
      <c r="Q34" s="127" t="str">
        <f t="shared" si="4"/>
        <v xml:space="preserve"> </v>
      </c>
      <c r="R34" s="127" t="str">
        <f t="shared" si="5"/>
        <v xml:space="preserve"> </v>
      </c>
      <c r="S34" s="124">
        <f t="shared" si="6"/>
        <v>0</v>
      </c>
      <c r="T34" s="124" t="str">
        <f t="shared" si="7"/>
        <v xml:space="preserve"> </v>
      </c>
      <c r="U34" s="128" t="str">
        <f t="shared" si="11"/>
        <v xml:space="preserve"> </v>
      </c>
    </row>
    <row r="35" spans="1:21">
      <c r="A35" s="67"/>
      <c r="B35" s="120"/>
      <c r="C35" s="121"/>
      <c r="D35" s="122" t="str">
        <f>IF(A35&lt;&gt;0,VLOOKUP(A35,'Isotope Look-Up Table'!$A$2:$E$233,2,FALSE)," ")</f>
        <v xml:space="preserve"> </v>
      </c>
      <c r="E35" s="122" t="str">
        <f>IF(A35&lt;&gt;0,VLOOKUP(A35,'Isotope Look-Up Table'!$A$2:$D$233,3,FALSE)," ")</f>
        <v xml:space="preserve"> </v>
      </c>
      <c r="F35" s="123" t="str">
        <f>IF(A35&lt;&gt;0,VLOOKUP(A35,'Isotope Look-Up Table'!$A$2:$D$233,3,FALSE)," ")</f>
        <v xml:space="preserve"> </v>
      </c>
      <c r="G35" s="124" t="str">
        <f>IF(A35&lt;&gt;0,VLOOKUP(A35,'Isotope Look-Up Table'!$A$2:$E$233,4,FALSE)," ")</f>
        <v xml:space="preserve"> </v>
      </c>
      <c r="H35" s="123" t="str">
        <f>IF(A35&lt;&gt;0,VLOOKUP(A35,'Isotope Look-Up Table'!$A$2:$G$233,7,FALSE)," ")</f>
        <v xml:space="preserve"> </v>
      </c>
      <c r="I35" s="123" t="str">
        <f>IF(A35&lt;&gt;0,VLOOKUP(A35,'Isotope Look-Up Table'!$A$2:$G$233,6,FALSE)," ")</f>
        <v xml:space="preserve"> </v>
      </c>
      <c r="J35" s="125" t="str">
        <f t="shared" si="8"/>
        <v xml:space="preserve"> </v>
      </c>
      <c r="K35" s="126" t="str">
        <f t="shared" si="9"/>
        <v xml:space="preserve"> </v>
      </c>
      <c r="L35" s="127" t="str">
        <f t="shared" si="0"/>
        <v xml:space="preserve"> </v>
      </c>
      <c r="M35" s="127" t="str">
        <f t="shared" si="1"/>
        <v/>
      </c>
      <c r="N35" s="127" t="str">
        <f t="shared" si="10"/>
        <v/>
      </c>
      <c r="O35" s="127" t="str">
        <f t="shared" si="2"/>
        <v/>
      </c>
      <c r="P35" s="127" t="str">
        <f t="shared" si="3"/>
        <v xml:space="preserve"> </v>
      </c>
      <c r="Q35" s="127" t="str">
        <f t="shared" si="4"/>
        <v xml:space="preserve"> </v>
      </c>
      <c r="R35" s="127" t="str">
        <f t="shared" si="5"/>
        <v xml:space="preserve"> </v>
      </c>
      <c r="S35" s="124">
        <f t="shared" si="6"/>
        <v>0</v>
      </c>
      <c r="T35" s="124" t="str">
        <f t="shared" si="7"/>
        <v xml:space="preserve"> </v>
      </c>
      <c r="U35" s="128" t="str">
        <f t="shared" si="11"/>
        <v xml:space="preserve"> </v>
      </c>
    </row>
    <row r="36" spans="1:21">
      <c r="A36" s="67"/>
      <c r="B36" s="120"/>
      <c r="C36" s="121"/>
      <c r="D36" s="122" t="str">
        <f>IF(A36&lt;&gt;0,VLOOKUP(A36,'Isotope Look-Up Table'!$A$2:$E$233,2,FALSE)," ")</f>
        <v xml:space="preserve"> </v>
      </c>
      <c r="E36" s="122" t="str">
        <f>IF(A36&lt;&gt;0,VLOOKUP(A36,'Isotope Look-Up Table'!$A$2:$D$233,3,FALSE)," ")</f>
        <v xml:space="preserve"> </v>
      </c>
      <c r="F36" s="123" t="str">
        <f>IF(A36&lt;&gt;0,VLOOKUP(A36,'Isotope Look-Up Table'!$A$2:$D$233,3,FALSE)," ")</f>
        <v xml:space="preserve"> </v>
      </c>
      <c r="G36" s="124" t="str">
        <f>IF(A36&lt;&gt;0,VLOOKUP(A36,'Isotope Look-Up Table'!$A$2:$E$233,4,FALSE)," ")</f>
        <v xml:space="preserve"> </v>
      </c>
      <c r="H36" s="123" t="str">
        <f>IF(A36&lt;&gt;0,VLOOKUP(A36,'Isotope Look-Up Table'!$A$2:$G$233,7,FALSE)," ")</f>
        <v xml:space="preserve"> </v>
      </c>
      <c r="I36" s="123" t="str">
        <f>IF(A36&lt;&gt;0,VLOOKUP(A36,'Isotope Look-Up Table'!$A$2:$G$233,6,FALSE)," ")</f>
        <v xml:space="preserve"> </v>
      </c>
      <c r="J36" s="125" t="str">
        <f t="shared" si="8"/>
        <v xml:space="preserve"> </v>
      </c>
      <c r="K36" s="126" t="str">
        <f t="shared" si="9"/>
        <v xml:space="preserve"> </v>
      </c>
      <c r="L36" s="127" t="str">
        <f t="shared" si="0"/>
        <v xml:space="preserve"> </v>
      </c>
      <c r="M36" s="127" t="str">
        <f t="shared" si="1"/>
        <v/>
      </c>
      <c r="N36" s="127" t="str">
        <f t="shared" si="10"/>
        <v/>
      </c>
      <c r="O36" s="127" t="str">
        <f t="shared" si="2"/>
        <v/>
      </c>
      <c r="P36" s="127" t="str">
        <f t="shared" si="3"/>
        <v xml:space="preserve"> </v>
      </c>
      <c r="Q36" s="127" t="str">
        <f t="shared" si="4"/>
        <v xml:space="preserve"> </v>
      </c>
      <c r="R36" s="127" t="str">
        <f t="shared" si="5"/>
        <v xml:space="preserve"> </v>
      </c>
      <c r="S36" s="124">
        <f t="shared" si="6"/>
        <v>0</v>
      </c>
      <c r="T36" s="124" t="str">
        <f t="shared" si="7"/>
        <v xml:space="preserve"> </v>
      </c>
      <c r="U36" s="128" t="str">
        <f t="shared" si="11"/>
        <v xml:space="preserve"> </v>
      </c>
    </row>
    <row r="37" spans="1:21">
      <c r="A37" s="67"/>
      <c r="B37" s="120"/>
      <c r="C37" s="121"/>
      <c r="D37" s="122" t="str">
        <f>IF(A37&lt;&gt;0,VLOOKUP(A37,'Isotope Look-Up Table'!$A$2:$E$233,2,FALSE)," ")</f>
        <v xml:space="preserve"> </v>
      </c>
      <c r="E37" s="122" t="str">
        <f>IF(A37&lt;&gt;0,VLOOKUP(A37,'Isotope Look-Up Table'!$A$2:$D$233,3,FALSE)," ")</f>
        <v xml:space="preserve"> </v>
      </c>
      <c r="F37" s="123" t="str">
        <f>IF(A37&lt;&gt;0,VLOOKUP(A37,'Isotope Look-Up Table'!$A$2:$D$233,3,FALSE)," ")</f>
        <v xml:space="preserve"> </v>
      </c>
      <c r="G37" s="124" t="str">
        <f>IF(A37&lt;&gt;0,VLOOKUP(A37,'Isotope Look-Up Table'!$A$2:$E$233,4,FALSE)," ")</f>
        <v xml:space="preserve"> </v>
      </c>
      <c r="H37" s="123" t="str">
        <f>IF(A37&lt;&gt;0,VLOOKUP(A37,'Isotope Look-Up Table'!$A$2:$G$233,7,FALSE)," ")</f>
        <v xml:space="preserve"> </v>
      </c>
      <c r="I37" s="123" t="str">
        <f>IF(A37&lt;&gt;0,VLOOKUP(A37,'Isotope Look-Up Table'!$A$2:$G$233,6,FALSE)," ")</f>
        <v xml:space="preserve"> </v>
      </c>
      <c r="J37" s="125" t="str">
        <f t="shared" si="8"/>
        <v xml:space="preserve"> </v>
      </c>
      <c r="K37" s="126" t="str">
        <f t="shared" si="9"/>
        <v xml:space="preserve"> </v>
      </c>
      <c r="L37" s="127" t="str">
        <f t="shared" si="0"/>
        <v xml:space="preserve"> </v>
      </c>
      <c r="M37" s="127" t="str">
        <f t="shared" si="1"/>
        <v/>
      </c>
      <c r="N37" s="127" t="str">
        <f t="shared" si="10"/>
        <v/>
      </c>
      <c r="O37" s="127" t="str">
        <f t="shared" si="2"/>
        <v/>
      </c>
      <c r="P37" s="127" t="str">
        <f t="shared" si="3"/>
        <v xml:space="preserve"> </v>
      </c>
      <c r="Q37" s="127" t="str">
        <f t="shared" si="4"/>
        <v xml:space="preserve"> </v>
      </c>
      <c r="R37" s="127" t="str">
        <f t="shared" si="5"/>
        <v xml:space="preserve"> </v>
      </c>
      <c r="S37" s="124">
        <f t="shared" si="6"/>
        <v>0</v>
      </c>
      <c r="T37" s="124" t="str">
        <f t="shared" si="7"/>
        <v xml:space="preserve"> </v>
      </c>
      <c r="U37" s="128" t="str">
        <f t="shared" si="11"/>
        <v xml:space="preserve"> </v>
      </c>
    </row>
    <row r="38" spans="1:21" ht="13.5" customHeight="1">
      <c r="A38" s="67"/>
      <c r="B38" s="120"/>
      <c r="C38" s="121"/>
      <c r="D38" s="122" t="str">
        <f>IF(A38&lt;&gt;0,VLOOKUP(A38,'Isotope Look-Up Table'!$A$2:$E$233,2,FALSE)," ")</f>
        <v xml:space="preserve"> </v>
      </c>
      <c r="E38" s="122" t="str">
        <f>IF(A38&lt;&gt;0,VLOOKUP(A38,'Isotope Look-Up Table'!$A$2:$D$233,3,FALSE)," ")</f>
        <v xml:space="preserve"> </v>
      </c>
      <c r="F38" s="123" t="str">
        <f>IF(A38&lt;&gt;0,VLOOKUP(A38,'Isotope Look-Up Table'!$A$2:$D$233,3,FALSE)," ")</f>
        <v xml:space="preserve"> </v>
      </c>
      <c r="G38" s="124" t="str">
        <f>IF(A38&lt;&gt;0,VLOOKUP(A38,'Isotope Look-Up Table'!$A$2:$E$233,4,FALSE)," ")</f>
        <v xml:space="preserve"> </v>
      </c>
      <c r="H38" s="123" t="str">
        <f>IF(A38&lt;&gt;0,VLOOKUP(A38,'Isotope Look-Up Table'!$A$2:$G$233,7,FALSE)," ")</f>
        <v xml:space="preserve"> </v>
      </c>
      <c r="I38" s="123" t="str">
        <f>IF(A38&lt;&gt;0,VLOOKUP(A38,'Isotope Look-Up Table'!$A$2:$G$233,6,FALSE)," ")</f>
        <v xml:space="preserve"> </v>
      </c>
      <c r="J38" s="125" t="str">
        <f t="shared" si="8"/>
        <v xml:space="preserve"> </v>
      </c>
      <c r="K38" s="126" t="str">
        <f t="shared" si="9"/>
        <v xml:space="preserve"> </v>
      </c>
      <c r="L38" s="127" t="str">
        <f t="shared" si="0"/>
        <v xml:space="preserve"> </v>
      </c>
      <c r="M38" s="127" t="str">
        <f t="shared" si="1"/>
        <v/>
      </c>
      <c r="N38" s="127" t="str">
        <f t="shared" si="10"/>
        <v/>
      </c>
      <c r="O38" s="127" t="str">
        <f t="shared" si="2"/>
        <v/>
      </c>
      <c r="P38" s="127" t="str">
        <f t="shared" si="3"/>
        <v xml:space="preserve"> </v>
      </c>
      <c r="Q38" s="127" t="str">
        <f t="shared" si="4"/>
        <v xml:space="preserve"> </v>
      </c>
      <c r="R38" s="127" t="str">
        <f t="shared" si="5"/>
        <v xml:space="preserve"> </v>
      </c>
      <c r="S38" s="124">
        <f t="shared" si="6"/>
        <v>0</v>
      </c>
      <c r="T38" s="124" t="str">
        <f t="shared" si="7"/>
        <v xml:space="preserve"> </v>
      </c>
      <c r="U38" s="128" t="str">
        <f t="shared" si="11"/>
        <v xml:space="preserve"> </v>
      </c>
    </row>
    <row r="39" spans="1:21" ht="13.5" thickBot="1">
      <c r="A39" s="67"/>
      <c r="B39" s="120"/>
      <c r="C39" s="121"/>
      <c r="D39" s="122" t="str">
        <f>IF(A39&lt;&gt;0,VLOOKUP(A39,'Isotope Look-Up Table'!$A$2:$E$233,2,FALSE)," ")</f>
        <v xml:space="preserve"> </v>
      </c>
      <c r="E39" s="122" t="str">
        <f>IF(A39&lt;&gt;0,VLOOKUP(A39,'Isotope Look-Up Table'!$A$2:$D$233,3,FALSE)," ")</f>
        <v xml:space="preserve"> </v>
      </c>
      <c r="F39" s="123" t="str">
        <f>IF(A39&lt;&gt;0,VLOOKUP(A39,'Isotope Look-Up Table'!$A$2:$D$233,3,FALSE)," ")</f>
        <v xml:space="preserve"> </v>
      </c>
      <c r="G39" s="124" t="str">
        <f>IF(A39&lt;&gt;0,VLOOKUP(A39,'Isotope Look-Up Table'!$A$2:$E$233,4,FALSE)," ")</f>
        <v xml:space="preserve"> </v>
      </c>
      <c r="H39" s="123" t="str">
        <f>IF(A39&lt;&gt;0,VLOOKUP(A39,'Isotope Look-Up Table'!$A$2:$G$233,7,FALSE)," ")</f>
        <v xml:space="preserve"> </v>
      </c>
      <c r="I39" s="123" t="str">
        <f>IF(A39&lt;&gt;0,VLOOKUP(A39,'Isotope Look-Up Table'!$A$2:$G$233,6,FALSE)," ")</f>
        <v xml:space="preserve"> </v>
      </c>
      <c r="J39" s="135" t="str">
        <f t="shared" si="8"/>
        <v xml:space="preserve"> </v>
      </c>
      <c r="K39" s="136" t="str">
        <f t="shared" si="9"/>
        <v xml:space="preserve"> </v>
      </c>
      <c r="L39" s="137" t="str">
        <f t="shared" si="0"/>
        <v xml:space="preserve"> </v>
      </c>
      <c r="M39" s="137" t="str">
        <f t="shared" si="1"/>
        <v/>
      </c>
      <c r="N39" s="137" t="str">
        <f t="shared" si="10"/>
        <v/>
      </c>
      <c r="O39" s="137" t="str">
        <f t="shared" si="2"/>
        <v/>
      </c>
      <c r="P39" s="137" t="str">
        <f t="shared" si="3"/>
        <v xml:space="preserve"> </v>
      </c>
      <c r="Q39" s="137" t="str">
        <f t="shared" si="4"/>
        <v xml:space="preserve"> </v>
      </c>
      <c r="R39" s="137" t="str">
        <f t="shared" si="5"/>
        <v xml:space="preserve"> </v>
      </c>
      <c r="S39" s="124">
        <f t="shared" si="6"/>
        <v>0</v>
      </c>
      <c r="T39" s="124" t="str">
        <f t="shared" si="7"/>
        <v xml:space="preserve"> </v>
      </c>
      <c r="U39" s="128" t="str">
        <f t="shared" si="11"/>
        <v xml:space="preserve"> </v>
      </c>
    </row>
    <row r="40" spans="1:21" ht="13.5" thickBot="1">
      <c r="A40" s="83"/>
      <c r="B40" s="129"/>
      <c r="C40" s="129"/>
      <c r="D40" s="130"/>
      <c r="E40" s="130"/>
      <c r="F40" s="131"/>
      <c r="G40" s="132"/>
      <c r="H40" s="132"/>
      <c r="I40" s="132"/>
      <c r="J40" s="138">
        <f>SUM(J16:J39)</f>
        <v>4.8458709647154931E-4</v>
      </c>
      <c r="K40" s="139">
        <f>SUM(K16:K39)</f>
        <v>1.7929722569447332E-2</v>
      </c>
      <c r="L40" s="140">
        <f>SUM(L16:L39)</f>
        <v>3.0214993850815422E-5</v>
      </c>
      <c r="M40" s="140">
        <f>SUM(M16:M38)</f>
        <v>9.6859536301032063E-3</v>
      </c>
      <c r="N40" s="140">
        <f>SUM(N16:N38)</f>
        <v>9.6731380323857759E-3</v>
      </c>
      <c r="O40" s="140">
        <f>SUM(O16:O38)</f>
        <v>9.6859536301032098E-2</v>
      </c>
      <c r="P40" s="140">
        <f>SUM(P16:P39)</f>
        <v>9.6859536301032082E-6</v>
      </c>
      <c r="Q40" s="140">
        <f t="shared" ref="Q40:R40" si="12">SUM(Q16:Q39)</f>
        <v>1631.7017597298043</v>
      </c>
      <c r="R40" s="141">
        <f t="shared" si="12"/>
        <v>1685259.4801015405</v>
      </c>
      <c r="S40" s="133"/>
      <c r="T40" s="134"/>
      <c r="U40" s="142"/>
    </row>
    <row r="41" spans="1:21">
      <c r="A41" s="191" t="s">
        <v>214</v>
      </c>
      <c r="B41" s="191"/>
      <c r="C41" s="191"/>
      <c r="D41" s="191"/>
      <c r="E41" s="191"/>
      <c r="F41" s="191"/>
      <c r="G41" s="191"/>
      <c r="H41" s="191"/>
      <c r="I41" s="191"/>
      <c r="J41" s="191"/>
      <c r="K41" s="191"/>
      <c r="L41" s="191"/>
      <c r="M41" s="88"/>
      <c r="N41" s="88"/>
      <c r="O41" s="88"/>
      <c r="P41" s="39"/>
      <c r="Q41" s="39"/>
      <c r="R41" s="39"/>
      <c r="S41" s="172" t="s">
        <v>13</v>
      </c>
      <c r="T41" s="172"/>
      <c r="U41" s="75"/>
    </row>
    <row r="42" spans="1:21" ht="12.75" customHeight="1">
      <c r="A42" s="190" t="s">
        <v>213</v>
      </c>
      <c r="B42" s="190"/>
      <c r="C42" s="190"/>
      <c r="D42" s="190"/>
      <c r="E42" s="190"/>
      <c r="F42" s="190"/>
      <c r="G42" s="190"/>
      <c r="H42" s="190"/>
      <c r="I42" s="190"/>
      <c r="J42" s="190"/>
      <c r="K42" s="190"/>
      <c r="L42" s="190"/>
      <c r="M42" s="87"/>
      <c r="N42" s="87"/>
      <c r="O42" s="87"/>
      <c r="P42" s="39"/>
      <c r="Q42" s="39"/>
      <c r="R42" s="39"/>
      <c r="S42" s="172" t="s">
        <v>59</v>
      </c>
      <c r="T42" s="172"/>
      <c r="U42" s="76"/>
    </row>
    <row r="43" spans="1:21">
      <c r="A43" s="182"/>
      <c r="B43" s="182"/>
      <c r="C43" s="182"/>
      <c r="D43" s="182"/>
      <c r="E43" s="182"/>
      <c r="F43" s="182"/>
      <c r="G43" s="182"/>
      <c r="H43" s="182"/>
      <c r="I43" s="182"/>
      <c r="J43" s="182"/>
      <c r="K43" s="182"/>
      <c r="L43" s="182"/>
      <c r="M43" s="89"/>
      <c r="N43" s="89"/>
      <c r="O43" s="89"/>
      <c r="P43" s="48"/>
      <c r="Q43" s="48"/>
      <c r="R43" s="48"/>
      <c r="S43" s="48"/>
      <c r="T43" s="48"/>
      <c r="U43" s="53"/>
    </row>
    <row r="44" spans="1:21">
      <c r="A44" s="146" t="s">
        <v>287</v>
      </c>
      <c r="B44" s="146"/>
      <c r="C44" s="146"/>
      <c r="D44" s="146"/>
      <c r="E44" s="146"/>
      <c r="F44" s="146"/>
      <c r="G44" s="146"/>
      <c r="H44" s="146"/>
      <c r="I44" s="146"/>
      <c r="J44" s="146"/>
      <c r="K44" s="146"/>
      <c r="L44" s="146"/>
      <c r="M44" s="86"/>
      <c r="N44" s="86"/>
      <c r="O44" s="86"/>
      <c r="P44" s="48"/>
      <c r="Q44" s="48"/>
      <c r="R44" s="48"/>
      <c r="S44" s="48"/>
      <c r="T44" s="48"/>
      <c r="U44" s="53"/>
    </row>
    <row r="45" spans="1:21">
      <c r="A45" s="145" t="s">
        <v>229</v>
      </c>
      <c r="B45" s="145"/>
      <c r="C45" s="145"/>
      <c r="D45" s="145"/>
      <c r="E45" s="103"/>
      <c r="F45" s="49"/>
      <c r="J45" s="48"/>
      <c r="K45" s="55"/>
      <c r="L45" s="56"/>
      <c r="M45" s="56"/>
      <c r="N45" s="56"/>
      <c r="O45" s="56"/>
      <c r="P45" s="168"/>
      <c r="Q45" s="168"/>
      <c r="R45" s="168"/>
      <c r="S45" s="168"/>
      <c r="T45" s="168"/>
      <c r="U45" s="168"/>
    </row>
    <row r="46" spans="1:21">
      <c r="A46" s="145" t="s">
        <v>234</v>
      </c>
      <c r="B46" s="145"/>
      <c r="C46" s="145"/>
      <c r="D46" s="145"/>
      <c r="E46" s="103"/>
      <c r="F46"/>
      <c r="G46" s="36"/>
      <c r="H46" s="36"/>
      <c r="I46" s="36"/>
      <c r="J46"/>
      <c r="K46"/>
      <c r="L46" s="48"/>
      <c r="M46" s="48"/>
      <c r="N46" s="48"/>
      <c r="O46" s="48"/>
      <c r="P46" s="48"/>
      <c r="Q46" s="48"/>
      <c r="R46" s="48"/>
      <c r="S46" s="48"/>
      <c r="T46" s="36"/>
      <c r="U46" s="36"/>
    </row>
    <row r="47" spans="1:21" ht="18" customHeight="1">
      <c r="A47" s="145" t="s">
        <v>246</v>
      </c>
      <c r="B47" s="145"/>
      <c r="C47" s="145"/>
      <c r="D47" s="145"/>
      <c r="E47" s="103"/>
      <c r="F47" s="68"/>
      <c r="G47" s="57"/>
      <c r="H47" s="57"/>
      <c r="I47" s="57"/>
      <c r="J47" s="57"/>
      <c r="K47" s="57"/>
      <c r="L47" s="57"/>
      <c r="M47" s="57"/>
      <c r="N47" s="57"/>
      <c r="O47" s="57"/>
      <c r="P47" s="57"/>
      <c r="Q47" s="57"/>
      <c r="R47" s="57"/>
      <c r="S47" s="57"/>
      <c r="T47" s="57"/>
      <c r="U47" s="57"/>
    </row>
    <row r="48" spans="1:21">
      <c r="A48" s="145"/>
      <c r="B48" s="145"/>
      <c r="C48" s="145"/>
      <c r="D48" s="145"/>
      <c r="E48" s="103"/>
      <c r="F48" s="54"/>
      <c r="J48" s="58"/>
      <c r="K48" s="58"/>
      <c r="L48" s="58"/>
      <c r="M48" s="58"/>
      <c r="N48" s="58"/>
      <c r="O48" s="58"/>
      <c r="P48" s="58"/>
      <c r="Q48" s="58"/>
      <c r="R48" s="58"/>
      <c r="S48" s="58"/>
      <c r="T48" s="58"/>
    </row>
    <row r="118" spans="1:6">
      <c r="A118" s="144" t="s">
        <v>236</v>
      </c>
    </row>
    <row r="119" spans="1:6">
      <c r="A119" s="144"/>
      <c r="B119" s="143" t="s">
        <v>239</v>
      </c>
      <c r="C119" s="143"/>
      <c r="D119" s="143"/>
      <c r="E119" s="6"/>
    </row>
    <row r="120" spans="1:6">
      <c r="A120" s="6" t="s">
        <v>237</v>
      </c>
      <c r="B120" s="60">
        <v>500</v>
      </c>
      <c r="C120" s="60"/>
      <c r="D120" s="60"/>
      <c r="E120" s="60"/>
      <c r="F120" s="60"/>
    </row>
    <row r="121" spans="1:6">
      <c r="A121" s="6" t="s">
        <v>238</v>
      </c>
      <c r="B121" s="21">
        <v>5000</v>
      </c>
      <c r="C121" s="21"/>
      <c r="D121" s="21"/>
      <c r="E121" s="21"/>
      <c r="F121" s="21"/>
    </row>
  </sheetData>
  <customSheetViews>
    <customSheetView guid="{9695F272-C39A-480D-82CF-77E3786CC02A}" scale="115" fitToPage="1" hiddenColumns="1">
      <selection activeCell="N53" sqref="N53"/>
      <pageMargins left="0.25" right="0.25" top="0.25" bottom="0.25" header="0.5" footer="0.5"/>
      <pageSetup scale="77" fitToHeight="4" orientation="portrait" r:id="rId1"/>
      <headerFooter alignWithMargins="0"/>
    </customSheetView>
    <customSheetView guid="{B6F4A09F-DD16-4110-AA82-FC6A0167B13F}" showRuler="0">
      <selection activeCell="O2" sqref="O2"/>
      <pageMargins left="0.25" right="0.25" top="0.25" bottom="0.25" header="0.5" footer="0.5"/>
      <pageSetup orientation="portrait" r:id="rId2"/>
      <headerFooter alignWithMargins="0"/>
    </customSheetView>
    <customSheetView guid="{5FFDFDA4-16DF-47AB-AA60-40B8A9FDCEA1}" scale="115" fitToPage="1" printArea="1" hiddenColumns="1" topLeftCell="A39">
      <selection activeCell="G62" sqref="G62"/>
      <pageMargins left="0.25" right="0.25" top="0.25" bottom="0.25" header="0.5" footer="0.5"/>
      <pageSetup scale="77" fitToHeight="4" orientation="portrait" r:id="rId3"/>
      <headerFooter alignWithMargins="0"/>
    </customSheetView>
  </customSheetViews>
  <mergeCells count="49">
    <mergeCell ref="A1:U1"/>
    <mergeCell ref="A42:L42"/>
    <mergeCell ref="A41:L41"/>
    <mergeCell ref="P11:P14"/>
    <mergeCell ref="B10:I10"/>
    <mergeCell ref="M5:O5"/>
    <mergeCell ref="C2:F2"/>
    <mergeCell ref="I2:J2"/>
    <mergeCell ref="A2:B2"/>
    <mergeCell ref="A3:B3"/>
    <mergeCell ref="C3:G3"/>
    <mergeCell ref="I3:J3"/>
    <mergeCell ref="M2:O2"/>
    <mergeCell ref="M3:O3"/>
    <mergeCell ref="J10:K10"/>
    <mergeCell ref="M4:O4"/>
    <mergeCell ref="A46:D46"/>
    <mergeCell ref="A43:L43"/>
    <mergeCell ref="M11:M14"/>
    <mergeCell ref="O11:O14"/>
    <mergeCell ref="K11:K14"/>
    <mergeCell ref="A11:A14"/>
    <mergeCell ref="P45:U45"/>
    <mergeCell ref="M6:O6"/>
    <mergeCell ref="Q11:Q14"/>
    <mergeCell ref="R11:R14"/>
    <mergeCell ref="N11:N14"/>
    <mergeCell ref="S42:T42"/>
    <mergeCell ref="U11:U14"/>
    <mergeCell ref="S11:S14"/>
    <mergeCell ref="T11:T14"/>
    <mergeCell ref="S41:T41"/>
    <mergeCell ref="M7:O7"/>
    <mergeCell ref="B119:D119"/>
    <mergeCell ref="A118:A119"/>
    <mergeCell ref="A45:D45"/>
    <mergeCell ref="A44:L44"/>
    <mergeCell ref="L11:L14"/>
    <mergeCell ref="A47:D47"/>
    <mergeCell ref="B11:B14"/>
    <mergeCell ref="C11:C14"/>
    <mergeCell ref="D11:D14"/>
    <mergeCell ref="E11:E14"/>
    <mergeCell ref="F11:F14"/>
    <mergeCell ref="G11:G14"/>
    <mergeCell ref="H11:H14"/>
    <mergeCell ref="I11:I14"/>
    <mergeCell ref="J11:J14"/>
    <mergeCell ref="A48:D48"/>
  </mergeCells>
  <phoneticPr fontId="5" type="noConversion"/>
  <conditionalFormatting sqref="A16:A20">
    <cfRule type="containsText" dxfId="16" priority="20" operator="containsText" text="Cs-131">
      <formula>NOT(ISERROR(SEARCH("Cs-131",A16)))</formula>
    </cfRule>
    <cfRule type="cellIs" dxfId="15" priority="21" operator="equal">
      <formula>"In-115m"</formula>
    </cfRule>
    <cfRule type="duplicateValues" dxfId="14" priority="22"/>
    <cfRule type="containsText" dxfId="13" priority="23" operator="containsText" text="Tc-99m">
      <formula>NOT(ISERROR(SEARCH("Tc-99m",A16)))</formula>
    </cfRule>
  </conditionalFormatting>
  <conditionalFormatting sqref="A21:A39">
    <cfRule type="containsText" dxfId="12" priority="251" operator="containsText" text="Cs-131">
      <formula>NOT(ISERROR(SEARCH("Cs-131",A21)))</formula>
    </cfRule>
    <cfRule type="cellIs" dxfId="11" priority="252" operator="equal">
      <formula>"In-115m"</formula>
    </cfRule>
    <cfRule type="duplicateValues" dxfId="10" priority="253"/>
    <cfRule type="containsText" dxfId="9" priority="254" operator="containsText" text="Tc-99m">
      <formula>NOT(ISERROR(SEARCH("Tc-99m",A21)))</formula>
    </cfRule>
  </conditionalFormatting>
  <conditionalFormatting sqref="A45:E45">
    <cfRule type="expression" dxfId="8" priority="248">
      <formula>#REF!&lt;&gt;0</formula>
    </cfRule>
  </conditionalFormatting>
  <conditionalFormatting sqref="A47:E47">
    <cfRule type="expression" dxfId="7" priority="246">
      <formula>$P8&lt;&gt;0</formula>
    </cfRule>
  </conditionalFormatting>
  <conditionalFormatting sqref="A16:U39">
    <cfRule type="expression" dxfId="6" priority="247">
      <formula>$J$10="NO!"</formula>
    </cfRule>
  </conditionalFormatting>
  <conditionalFormatting sqref="F45">
    <cfRule type="expression" dxfId="5" priority="163">
      <formula>#REF!&lt;&gt;0</formula>
    </cfRule>
  </conditionalFormatting>
  <conditionalFormatting sqref="J10">
    <cfRule type="cellIs" dxfId="4" priority="124" operator="equal">
      <formula>"YES"</formula>
    </cfRule>
    <cfRule type="cellIs" dxfId="3" priority="125" operator="equal">
      <formula>"NO!"</formula>
    </cfRule>
  </conditionalFormatting>
  <conditionalFormatting sqref="K16:K39">
    <cfRule type="expression" dxfId="2" priority="8">
      <formula>$U16="*"</formula>
    </cfRule>
  </conditionalFormatting>
  <conditionalFormatting sqref="P2:P7">
    <cfRule type="containsText" dxfId="1" priority="1" operator="containsText" text="yes">
      <formula>NOT(ISERROR(SEARCH("yes",P2)))</formula>
    </cfRule>
  </conditionalFormatting>
  <conditionalFormatting sqref="T8:T9">
    <cfRule type="cellIs" dxfId="0" priority="179" operator="equal">
      <formula>"YES!"</formula>
    </cfRule>
  </conditionalFormatting>
  <pageMargins left="0.25" right="0.25" top="0.25" bottom="0.25" header="0.5" footer="0.5"/>
  <pageSetup scale="74" fitToHeight="4" orientation="landscape"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481"/>
  <sheetViews>
    <sheetView zoomScale="160" zoomScaleNormal="160" workbookViewId="0">
      <pane ySplit="1" topLeftCell="A106" activePane="bottomLeft" state="frozen"/>
      <selection pane="bottomLeft" activeCell="J120" sqref="J120"/>
    </sheetView>
  </sheetViews>
  <sheetFormatPr defaultColWidth="11" defaultRowHeight="11.25"/>
  <cols>
    <col min="1" max="1" width="18.83203125" style="6" customWidth="1"/>
    <col min="2" max="3" width="12.83203125" style="5" customWidth="1"/>
    <col min="4" max="4" width="12.83203125" style="13" customWidth="1"/>
    <col min="5" max="5" width="12.83203125" style="24" customWidth="1"/>
    <col min="6" max="6" width="12.83203125" style="33" customWidth="1"/>
    <col min="7" max="7" width="15.83203125" style="35" customWidth="1"/>
    <col min="8" max="8" width="15.83203125" style="5" customWidth="1"/>
    <col min="9" max="9" width="10.5" style="5" customWidth="1"/>
    <col min="10" max="10" width="9" style="1" customWidth="1"/>
    <col min="11" max="11" width="6.33203125" style="1" customWidth="1"/>
    <col min="12" max="12" width="7.1640625" style="6" customWidth="1"/>
    <col min="13" max="13" width="8.83203125" style="1" customWidth="1"/>
    <col min="14" max="16384" width="11" style="1"/>
  </cols>
  <sheetData>
    <row r="1" spans="1:13" ht="35.1" customHeight="1">
      <c r="A1" s="8" t="s">
        <v>2</v>
      </c>
      <c r="B1" s="50" t="s">
        <v>230</v>
      </c>
      <c r="C1" s="50" t="s">
        <v>339</v>
      </c>
      <c r="D1" s="50" t="s">
        <v>231</v>
      </c>
      <c r="E1" s="51" t="s">
        <v>232</v>
      </c>
      <c r="F1" s="101" t="s">
        <v>340</v>
      </c>
      <c r="G1" s="102" t="s">
        <v>341</v>
      </c>
      <c r="H1" s="52" t="s">
        <v>233</v>
      </c>
      <c r="I1" s="1"/>
      <c r="J1" s="6"/>
      <c r="K1" s="7"/>
      <c r="L1" s="7"/>
    </row>
    <row r="2" spans="1:13" ht="11.25" customHeight="1" thickBot="1">
      <c r="A2" s="8" t="s">
        <v>147</v>
      </c>
      <c r="B2" s="9">
        <v>9.9202999999999992</v>
      </c>
      <c r="C2" s="9">
        <v>22</v>
      </c>
      <c r="D2" s="9">
        <v>0.16</v>
      </c>
      <c r="E2" s="30">
        <v>1</v>
      </c>
      <c r="F2" s="41">
        <v>2.7E-10</v>
      </c>
      <c r="G2" s="40">
        <v>2.7000000000000001E-7</v>
      </c>
      <c r="H2" s="69">
        <v>3.4574000000000001E-2</v>
      </c>
      <c r="I2" s="1"/>
      <c r="J2" s="6"/>
      <c r="K2" s="7"/>
      <c r="L2" s="7"/>
    </row>
    <row r="3" spans="1:13" ht="11.25" customHeight="1" thickBot="1">
      <c r="A3" s="8" t="s">
        <v>148</v>
      </c>
      <c r="B3" s="9">
        <f>21.772*365.242</f>
        <v>7952.0488239999995</v>
      </c>
      <c r="C3" s="9">
        <v>24</v>
      </c>
      <c r="D3" s="9">
        <v>2.3999999999999998E-3</v>
      </c>
      <c r="E3" s="30">
        <v>1E-3</v>
      </c>
      <c r="F3" s="41">
        <v>2.6999999999999998E-12</v>
      </c>
      <c r="G3" s="40">
        <v>2.7E-8</v>
      </c>
      <c r="H3" s="69">
        <v>4.7207999999999999E-4</v>
      </c>
      <c r="I3" s="17"/>
      <c r="J3" s="6"/>
      <c r="K3" s="7"/>
      <c r="L3" s="7"/>
    </row>
    <row r="4" spans="1:13" ht="11.25" customHeight="1" thickBot="1">
      <c r="A4" s="8" t="s">
        <v>149</v>
      </c>
      <c r="B4" s="9">
        <v>0.25624999999999998</v>
      </c>
      <c r="C4" s="9">
        <v>16</v>
      </c>
      <c r="D4" s="9">
        <v>14</v>
      </c>
      <c r="E4" s="30">
        <v>10</v>
      </c>
      <c r="F4" s="41">
        <v>2.7E-10</v>
      </c>
      <c r="G4" s="40">
        <v>2.6999999999999999E-5</v>
      </c>
      <c r="H4" s="69">
        <v>8.0394999999999998E-3</v>
      </c>
      <c r="I4" s="1"/>
      <c r="J4" s="6"/>
      <c r="K4" s="7"/>
      <c r="L4" s="7"/>
    </row>
    <row r="5" spans="1:13" ht="11.25" customHeight="1" thickBot="1">
      <c r="A5" s="8" t="s">
        <v>150</v>
      </c>
      <c r="B5" s="9">
        <f>438*365.242</f>
        <v>159975.99600000001</v>
      </c>
      <c r="C5" s="9">
        <v>19</v>
      </c>
      <c r="D5" s="9">
        <v>19</v>
      </c>
      <c r="E5" s="30">
        <v>10</v>
      </c>
      <c r="F5" s="41">
        <v>2.7E-10</v>
      </c>
      <c r="G5" s="40">
        <v>2.6999999999999999E-5</v>
      </c>
      <c r="H5" s="69">
        <v>9.6849999999999992E-3</v>
      </c>
      <c r="I5" s="220"/>
      <c r="J5" s="220"/>
      <c r="K5" s="220"/>
      <c r="L5" s="220"/>
      <c r="M5" s="220"/>
    </row>
    <row r="6" spans="1:13" ht="11.25" customHeight="1" thickBot="1">
      <c r="A6" s="8" t="s">
        <v>295</v>
      </c>
      <c r="B6" s="9">
        <f>2.382/60/24</f>
        <v>1.6541666666666666E-3</v>
      </c>
      <c r="C6" s="9">
        <v>19</v>
      </c>
      <c r="D6" s="9">
        <v>19</v>
      </c>
      <c r="E6" s="30">
        <v>1</v>
      </c>
      <c r="F6" s="41">
        <v>2.7E-10</v>
      </c>
      <c r="G6" s="40">
        <v>2.6999999999999999E-5</v>
      </c>
      <c r="H6" s="81">
        <v>3.7200000000000002E-3</v>
      </c>
      <c r="I6" s="220"/>
      <c r="J6" s="220"/>
      <c r="K6" s="220"/>
      <c r="L6" s="220"/>
      <c r="M6" s="220"/>
    </row>
    <row r="7" spans="1:13" ht="11.25" customHeight="1" thickBot="1">
      <c r="A7" s="10" t="s">
        <v>14</v>
      </c>
      <c r="B7" s="11">
        <v>249.8</v>
      </c>
      <c r="C7" s="11">
        <v>11</v>
      </c>
      <c r="D7" s="12">
        <v>11</v>
      </c>
      <c r="E7" s="31">
        <v>10</v>
      </c>
      <c r="F7" s="41">
        <v>2.7E-10</v>
      </c>
      <c r="G7" s="40">
        <v>2.6999999999999999E-5</v>
      </c>
      <c r="H7" s="69">
        <v>1.6650999999999999E-2</v>
      </c>
      <c r="I7" s="220"/>
      <c r="J7" s="220"/>
      <c r="K7" s="220"/>
      <c r="L7" s="220"/>
      <c r="M7" s="220"/>
    </row>
    <row r="8" spans="1:13" ht="11.25" customHeight="1" thickBot="1">
      <c r="A8" s="10" t="s">
        <v>296</v>
      </c>
      <c r="B8" s="11">
        <f>24.56/60/60/24</f>
        <v>2.8425925925925922E-4</v>
      </c>
      <c r="C8" s="11">
        <v>2.7</v>
      </c>
      <c r="D8" s="12">
        <v>0.54</v>
      </c>
      <c r="E8" s="31">
        <v>1</v>
      </c>
      <c r="F8" s="41">
        <v>2.7E-10</v>
      </c>
      <c r="G8" s="40">
        <v>2.6999999999999999E-5</v>
      </c>
      <c r="H8" s="69">
        <v>7.1900000000000002E-3</v>
      </c>
      <c r="I8" s="220"/>
      <c r="J8" s="220"/>
      <c r="K8" s="220"/>
      <c r="L8" s="220"/>
      <c r="M8" s="220"/>
    </row>
    <row r="9" spans="1:13" ht="11.25" customHeight="1" thickBot="1">
      <c r="A9" s="10" t="s">
        <v>151</v>
      </c>
      <c r="B9" s="11">
        <v>7.45</v>
      </c>
      <c r="C9" s="11">
        <v>54</v>
      </c>
      <c r="D9" s="12">
        <v>16</v>
      </c>
      <c r="E9" s="31">
        <v>10</v>
      </c>
      <c r="F9" s="41">
        <v>2.7E-8</v>
      </c>
      <c r="G9" s="40">
        <v>2.6999999999999999E-5</v>
      </c>
      <c r="H9" s="69">
        <v>2.2328999999999999E-3</v>
      </c>
      <c r="I9" s="220"/>
      <c r="J9" s="220"/>
      <c r="K9" s="220"/>
      <c r="L9" s="220"/>
      <c r="M9" s="220"/>
    </row>
    <row r="10" spans="1:13" ht="11.25" customHeight="1" thickBot="1">
      <c r="A10" s="10" t="s">
        <v>152</v>
      </c>
      <c r="B10" s="11">
        <f>717000*365.242</f>
        <v>261878514</v>
      </c>
      <c r="C10" s="11">
        <v>2.7</v>
      </c>
      <c r="D10" s="12">
        <v>2.7</v>
      </c>
      <c r="E10" s="31">
        <v>10</v>
      </c>
      <c r="F10" s="41">
        <v>2.7E-11</v>
      </c>
      <c r="G10" s="40">
        <v>2.7000000000000001E-7</v>
      </c>
      <c r="H10" s="69">
        <v>1.8501E-2</v>
      </c>
      <c r="I10" s="1"/>
      <c r="J10" s="6"/>
      <c r="L10" s="1"/>
    </row>
    <row r="11" spans="1:13" ht="11.25" customHeight="1" thickBot="1">
      <c r="A11" s="10" t="s">
        <v>42</v>
      </c>
      <c r="B11" s="11">
        <f>432.6*365.242</f>
        <v>158003.68920000002</v>
      </c>
      <c r="C11" s="11">
        <v>2700</v>
      </c>
      <c r="D11" s="12">
        <v>2.7E-2</v>
      </c>
      <c r="E11" s="31">
        <v>0.01</v>
      </c>
      <c r="F11" s="41">
        <v>2.7E-11</v>
      </c>
      <c r="G11" s="40">
        <v>2.7000000000000001E-7</v>
      </c>
      <c r="H11" s="69">
        <v>3.2813000000000002E-2</v>
      </c>
      <c r="I11" s="1"/>
      <c r="J11" s="6"/>
      <c r="L11" s="1"/>
    </row>
    <row r="12" spans="1:13" ht="11.25" customHeight="1" thickBot="1">
      <c r="A12" s="10" t="s">
        <v>153</v>
      </c>
      <c r="B12" s="11">
        <f>141*365.242</f>
        <v>51499.122000000003</v>
      </c>
      <c r="C12" s="11">
        <v>270</v>
      </c>
      <c r="D12" s="12">
        <v>2.7E-2</v>
      </c>
      <c r="E12" s="31">
        <v>0.01</v>
      </c>
      <c r="F12" s="41">
        <v>2.7E-11</v>
      </c>
      <c r="G12" s="40">
        <v>2.7000000000000001E-7</v>
      </c>
      <c r="H12" s="69">
        <v>3.8924000000000001E-4</v>
      </c>
      <c r="I12" s="1"/>
      <c r="J12" s="6"/>
      <c r="L12" s="1"/>
    </row>
    <row r="13" spans="1:13" ht="11.25" customHeight="1" thickBot="1">
      <c r="A13" s="10" t="s">
        <v>154</v>
      </c>
      <c r="B13" s="11">
        <f>7364*365.242</f>
        <v>2689642.088</v>
      </c>
      <c r="C13" s="11">
        <v>140</v>
      </c>
      <c r="D13" s="12">
        <v>2.7E-2</v>
      </c>
      <c r="E13" s="31">
        <v>0.01</v>
      </c>
      <c r="F13" s="41">
        <v>2.7E-11</v>
      </c>
      <c r="G13" s="40">
        <v>2.7E-8</v>
      </c>
      <c r="H13" s="69">
        <v>3.1704000000000003E-2</v>
      </c>
      <c r="I13" s="1"/>
      <c r="J13" s="6"/>
      <c r="L13" s="1"/>
    </row>
    <row r="14" spans="1:13" ht="11.25" customHeight="1" thickBot="1">
      <c r="A14" s="10" t="s">
        <v>168</v>
      </c>
      <c r="B14" s="11">
        <v>35.011000000000003</v>
      </c>
      <c r="C14" s="11">
        <v>1100</v>
      </c>
      <c r="D14" s="12">
        <v>1100</v>
      </c>
      <c r="E14" s="31">
        <v>1</v>
      </c>
      <c r="F14" s="41">
        <v>2.6999999999999999E-5</v>
      </c>
      <c r="G14" s="40">
        <v>2.7000000000000001E-3</v>
      </c>
      <c r="H14" s="69">
        <v>1.2852E-5</v>
      </c>
      <c r="I14" s="1"/>
      <c r="J14" s="6"/>
      <c r="L14" s="1"/>
    </row>
    <row r="15" spans="1:13" ht="11.25" customHeight="1" thickBot="1">
      <c r="A15" s="10" t="s">
        <v>155</v>
      </c>
      <c r="B15" s="11">
        <f>269*365.242</f>
        <v>98250.097999999998</v>
      </c>
      <c r="C15" s="11">
        <v>1100</v>
      </c>
      <c r="D15" s="12">
        <v>540</v>
      </c>
      <c r="E15" s="31">
        <v>1000</v>
      </c>
      <c r="F15" s="41">
        <v>2.7E-4</v>
      </c>
      <c r="G15" s="40">
        <v>2.7000000000000001E-7</v>
      </c>
      <c r="H15" s="69">
        <v>1.2971E-3</v>
      </c>
      <c r="I15" s="1"/>
      <c r="J15" s="6"/>
      <c r="L15" s="1"/>
    </row>
    <row r="16" spans="1:13" ht="11.25" customHeight="1" thickBot="1">
      <c r="A16" s="10" t="s">
        <v>156</v>
      </c>
      <c r="B16" s="11">
        <f>109.61/60/24</f>
        <v>7.611805555555555E-2</v>
      </c>
      <c r="C16" s="11">
        <v>8.1</v>
      </c>
      <c r="D16" s="12">
        <v>8.1</v>
      </c>
      <c r="E16" s="31">
        <v>10</v>
      </c>
      <c r="F16" s="41">
        <v>2.7000000000000002E-9</v>
      </c>
      <c r="G16" s="40">
        <v>2.7E-2</v>
      </c>
      <c r="H16" s="69">
        <v>1.0359999999999999E-2</v>
      </c>
      <c r="I16" s="1"/>
      <c r="J16" s="6"/>
      <c r="L16" s="1"/>
    </row>
    <row r="17" spans="1:12" ht="11.25" customHeight="1" thickBot="1">
      <c r="A17" s="10" t="s">
        <v>157</v>
      </c>
      <c r="B17" s="11">
        <f>26/24</f>
        <v>1.0833333333333333</v>
      </c>
      <c r="C17" s="11">
        <v>8.1</v>
      </c>
      <c r="D17" s="12">
        <v>8.1</v>
      </c>
      <c r="E17" s="31">
        <v>10</v>
      </c>
      <c r="F17" s="41">
        <v>2.7E-10</v>
      </c>
      <c r="G17" s="40">
        <v>2.7E-6</v>
      </c>
      <c r="H17" s="69">
        <v>1.6705999999999999E-2</v>
      </c>
      <c r="I17" s="1"/>
      <c r="J17" s="6"/>
      <c r="L17" s="1"/>
    </row>
    <row r="18" spans="1:12" ht="11.25" customHeight="1" thickBot="1">
      <c r="A18" s="10" t="s">
        <v>158</v>
      </c>
      <c r="B18" s="11">
        <v>80.3</v>
      </c>
      <c r="C18" s="11">
        <v>1100</v>
      </c>
      <c r="D18" s="12">
        <v>1100</v>
      </c>
      <c r="E18" s="31">
        <v>100</v>
      </c>
      <c r="F18" s="41">
        <v>2.7E-8</v>
      </c>
      <c r="G18" s="40">
        <v>2.7E-4</v>
      </c>
      <c r="H18" s="69">
        <v>4.4956E-4</v>
      </c>
      <c r="I18" s="1"/>
      <c r="J18" s="6"/>
      <c r="L18" s="1"/>
    </row>
    <row r="19" spans="1:12" ht="11.25" customHeight="1" thickBot="1">
      <c r="A19" s="10" t="s">
        <v>159</v>
      </c>
      <c r="B19" s="11">
        <v>17.77</v>
      </c>
      <c r="C19" s="11">
        <v>27</v>
      </c>
      <c r="D19" s="12">
        <v>24</v>
      </c>
      <c r="E19" s="31">
        <v>10</v>
      </c>
      <c r="F19" s="41">
        <v>2.7E-10</v>
      </c>
      <c r="G19" s="40">
        <v>2.6999999999999999E-5</v>
      </c>
      <c r="H19" s="69">
        <v>6.1411E-3</v>
      </c>
      <c r="I19" s="1"/>
      <c r="J19" s="6"/>
      <c r="L19" s="1"/>
    </row>
    <row r="20" spans="1:12" ht="11.25" customHeight="1" thickBot="1">
      <c r="A20" s="10" t="s">
        <v>92</v>
      </c>
      <c r="B20" s="11">
        <f>26.24/24</f>
        <v>1.0933333333333333</v>
      </c>
      <c r="C20" s="11">
        <v>8.1</v>
      </c>
      <c r="D20" s="12">
        <v>8.1</v>
      </c>
      <c r="E20" s="31">
        <v>100</v>
      </c>
      <c r="F20" s="41">
        <v>2.7000000000000002E-9</v>
      </c>
      <c r="G20" s="40">
        <v>1.9999999999999999E-6</v>
      </c>
      <c r="H20" s="69">
        <v>8.8616000000000007E-3</v>
      </c>
      <c r="I20" s="1"/>
      <c r="J20" s="6"/>
      <c r="L20" s="1"/>
    </row>
    <row r="21" spans="1:12" ht="11.25" customHeight="1" thickBot="1">
      <c r="A21" s="10" t="s">
        <v>160</v>
      </c>
      <c r="B21" s="11">
        <f>38.79/24</f>
        <v>1.61625</v>
      </c>
      <c r="C21" s="11">
        <v>540</v>
      </c>
      <c r="D21" s="12">
        <v>19</v>
      </c>
      <c r="E21" s="31">
        <v>1000</v>
      </c>
      <c r="F21" s="41">
        <v>2.7E-8</v>
      </c>
      <c r="G21" s="40">
        <v>2.6999999999999999E-5</v>
      </c>
      <c r="H21" s="69">
        <v>1.4053E-3</v>
      </c>
      <c r="I21" s="1"/>
      <c r="J21" s="6"/>
      <c r="L21" s="1"/>
    </row>
    <row r="22" spans="1:12" ht="11.25" customHeight="1" thickBot="1">
      <c r="A22" s="10" t="s">
        <v>141</v>
      </c>
      <c r="B22" s="11">
        <v>6.1669999999999998</v>
      </c>
      <c r="C22" s="11">
        <v>2.7</v>
      </c>
      <c r="D22" s="12">
        <v>0.54</v>
      </c>
      <c r="E22" s="31">
        <v>1</v>
      </c>
      <c r="F22" s="41">
        <v>2.7E-10</v>
      </c>
      <c r="G22" s="40">
        <v>2.7000000000000001E-7</v>
      </c>
      <c r="H22" s="69">
        <v>3.0025E-3</v>
      </c>
      <c r="I22" s="1"/>
      <c r="J22" s="6"/>
      <c r="L22" s="1"/>
    </row>
    <row r="23" spans="1:12" ht="11.25" customHeight="1" thickBot="1">
      <c r="A23" s="10" t="s">
        <v>93</v>
      </c>
      <c r="B23" s="11">
        <v>2.6951999999999998</v>
      </c>
      <c r="C23" s="11">
        <v>27</v>
      </c>
      <c r="D23" s="12">
        <v>16</v>
      </c>
      <c r="E23" s="31">
        <v>100</v>
      </c>
      <c r="F23" s="41">
        <v>2.7000000000000002E-9</v>
      </c>
      <c r="G23" s="40">
        <v>2.6999999999999999E-5</v>
      </c>
      <c r="H23" s="69">
        <v>4.3375999999999996E-3</v>
      </c>
      <c r="I23" s="1"/>
      <c r="J23" s="6"/>
      <c r="L23" s="1"/>
    </row>
    <row r="24" spans="1:12" ht="11.25" customHeight="1" thickBot="1">
      <c r="A24" s="10" t="s">
        <v>55</v>
      </c>
      <c r="B24" s="11">
        <v>3.1389999999999998</v>
      </c>
      <c r="C24" s="11">
        <v>270</v>
      </c>
      <c r="D24" s="12">
        <v>16</v>
      </c>
      <c r="E24" s="31">
        <v>100</v>
      </c>
      <c r="F24" s="41">
        <v>2.7000000000000002E-9</v>
      </c>
      <c r="G24" s="40">
        <v>2.6999999999999999E-5</v>
      </c>
      <c r="H24" s="69">
        <v>1.3684000000000001E-3</v>
      </c>
      <c r="I24" s="1"/>
      <c r="J24" s="6"/>
      <c r="L24" s="1"/>
    </row>
    <row r="25" spans="1:12" ht="11.25" customHeight="1" thickBot="1">
      <c r="A25" s="10" t="s">
        <v>94</v>
      </c>
      <c r="B25" s="11">
        <v>11.5</v>
      </c>
      <c r="C25" s="11">
        <v>54</v>
      </c>
      <c r="D25" s="12">
        <v>54</v>
      </c>
      <c r="E25" s="31">
        <v>10</v>
      </c>
      <c r="F25" s="41">
        <v>2.7000000000000002E-9</v>
      </c>
      <c r="G25" s="40">
        <v>2.6999999999999999E-5</v>
      </c>
      <c r="H25" s="69">
        <v>3.055E-3</v>
      </c>
      <c r="I25" s="1"/>
      <c r="J25" s="6"/>
      <c r="L25" s="1"/>
    </row>
    <row r="26" spans="1:12" ht="11.25" customHeight="1" thickBot="1">
      <c r="A26" s="10" t="s">
        <v>15</v>
      </c>
      <c r="B26" s="11">
        <f>10.551*365.242</f>
        <v>3853.6683420000004</v>
      </c>
      <c r="C26" s="11">
        <v>81</v>
      </c>
      <c r="D26" s="12">
        <v>81</v>
      </c>
      <c r="E26" s="31">
        <v>10</v>
      </c>
      <c r="F26" s="41">
        <v>2.7000000000000002E-9</v>
      </c>
      <c r="G26" s="40">
        <v>2.6999999999999999E-5</v>
      </c>
      <c r="H26" s="69">
        <v>2.6227999999999998E-3</v>
      </c>
      <c r="I26" s="1"/>
      <c r="J26" s="6"/>
      <c r="L26" s="1"/>
    </row>
    <row r="27" spans="1:12" ht="11.25" customHeight="1" thickBot="1">
      <c r="A27" s="10" t="s">
        <v>97</v>
      </c>
      <c r="B27" s="11">
        <f>38.93/24</f>
        <v>1.6220833333333333</v>
      </c>
      <c r="C27" s="11">
        <v>540</v>
      </c>
      <c r="D27" s="12">
        <v>16</v>
      </c>
      <c r="E27" s="31">
        <v>100</v>
      </c>
      <c r="F27" s="41">
        <v>2.7000000000000002E-9</v>
      </c>
      <c r="G27" s="40">
        <v>2.6999999999999999E-5</v>
      </c>
      <c r="H27" s="69">
        <v>1.6896000000000001E-3</v>
      </c>
      <c r="I27" s="1"/>
      <c r="J27" s="6"/>
      <c r="L27" s="1"/>
    </row>
    <row r="28" spans="1:12" ht="11.25" customHeight="1" thickBot="1">
      <c r="A28" s="10" t="s">
        <v>169</v>
      </c>
      <c r="B28" s="11">
        <f>28.7/24</f>
        <v>1.1958333333333333</v>
      </c>
      <c r="C28" s="11">
        <v>2.7</v>
      </c>
      <c r="D28" s="12">
        <v>16</v>
      </c>
      <c r="E28" s="31">
        <v>1000</v>
      </c>
      <c r="F28" s="41">
        <v>2.7E-10</v>
      </c>
      <c r="G28" s="40">
        <v>2.7000000000000001E-7</v>
      </c>
      <c r="H28" s="69">
        <v>1.5807E-3</v>
      </c>
      <c r="I28" s="1"/>
      <c r="J28" s="6"/>
      <c r="L28" s="1"/>
    </row>
    <row r="29" spans="1:12" ht="11.25" customHeight="1" thickBot="1">
      <c r="A29" s="10" t="s">
        <v>183</v>
      </c>
      <c r="B29" s="11">
        <f>82.93/60/24</f>
        <v>5.7590277777777782E-2</v>
      </c>
      <c r="C29" s="11">
        <v>2.7</v>
      </c>
      <c r="D29" s="12">
        <v>0.54</v>
      </c>
      <c r="E29" s="31">
        <v>1000</v>
      </c>
      <c r="F29" s="41">
        <v>2.7E-10</v>
      </c>
      <c r="G29" s="40">
        <v>2.7000000000000001E-7</v>
      </c>
      <c r="H29" s="69">
        <v>5.5588E-3</v>
      </c>
      <c r="I29" s="1"/>
      <c r="J29" s="6"/>
      <c r="L29" s="1"/>
    </row>
    <row r="30" spans="1:12" ht="11.25" customHeight="1" thickBot="1">
      <c r="A30" s="10" t="s">
        <v>161</v>
      </c>
      <c r="B30" s="11">
        <v>12.75</v>
      </c>
      <c r="C30" s="11">
        <v>14</v>
      </c>
      <c r="D30" s="12">
        <v>8.1</v>
      </c>
      <c r="E30" s="31">
        <v>10</v>
      </c>
      <c r="F30" s="41">
        <v>2.7E-10</v>
      </c>
      <c r="G30" s="40">
        <v>2.7E-6</v>
      </c>
      <c r="H30" s="69">
        <v>2.9337999999999999E-3</v>
      </c>
      <c r="I30" s="1"/>
      <c r="J30" s="6"/>
      <c r="L30" s="1"/>
    </row>
    <row r="31" spans="1:12" ht="11.25" customHeight="1" thickBot="1">
      <c r="A31" s="10" t="s">
        <v>57</v>
      </c>
      <c r="B31" s="11">
        <v>53.22</v>
      </c>
      <c r="C31" s="11">
        <v>540</v>
      </c>
      <c r="D31" s="12">
        <v>540</v>
      </c>
      <c r="E31" s="31">
        <v>100</v>
      </c>
      <c r="F31" s="41">
        <v>2.7E-8</v>
      </c>
      <c r="G31" s="40">
        <v>2.7E-4</v>
      </c>
      <c r="H31" s="69">
        <v>2.9501000000000001E-4</v>
      </c>
      <c r="I31" s="1"/>
      <c r="J31" s="6"/>
      <c r="L31" s="1"/>
    </row>
    <row r="32" spans="1:12" ht="11.25" customHeight="1" thickBot="1">
      <c r="A32" s="10" t="s">
        <v>162</v>
      </c>
      <c r="B32" s="11">
        <f>1510000*365.242</f>
        <v>551515420</v>
      </c>
      <c r="C32" s="11">
        <v>1100</v>
      </c>
      <c r="D32" s="12">
        <v>16</v>
      </c>
      <c r="E32" s="31">
        <v>1</v>
      </c>
      <c r="F32" s="41">
        <v>2.7000000000000001E-7</v>
      </c>
      <c r="G32" s="40">
        <v>2.6999999999999999E-5</v>
      </c>
      <c r="H32" s="69">
        <v>1.2003999999999999E-3</v>
      </c>
      <c r="I32" s="1"/>
      <c r="J32" s="6"/>
      <c r="L32" s="1"/>
    </row>
    <row r="33" spans="1:12" ht="11.25" customHeight="1" thickBot="1">
      <c r="A33" s="10" t="s">
        <v>163</v>
      </c>
      <c r="B33" s="11">
        <v>15.31</v>
      </c>
      <c r="C33" s="11">
        <v>19</v>
      </c>
      <c r="D33" s="12">
        <v>19</v>
      </c>
      <c r="E33" s="31">
        <v>10</v>
      </c>
      <c r="F33" s="41">
        <v>2.7E-10</v>
      </c>
      <c r="G33" s="40">
        <v>2.6999999999999999E-5</v>
      </c>
      <c r="H33" s="69">
        <v>1.01E-2</v>
      </c>
      <c r="I33" s="1"/>
      <c r="J33" s="6"/>
      <c r="L33" s="1"/>
    </row>
    <row r="34" spans="1:12" ht="11.25" customHeight="1" thickBot="1">
      <c r="A34" s="10" t="s">
        <v>195</v>
      </c>
      <c r="B34" s="11">
        <f>3040000*365.242</f>
        <v>1110335680</v>
      </c>
      <c r="C34" s="11">
        <v>16</v>
      </c>
      <c r="D34" s="12">
        <v>0.54</v>
      </c>
      <c r="E34" s="31">
        <v>0.1</v>
      </c>
      <c r="F34" s="41">
        <v>2.7E-10</v>
      </c>
      <c r="G34" s="40">
        <v>2.7E-6</v>
      </c>
      <c r="H34" s="69">
        <v>1.5299999999999999E-3</v>
      </c>
      <c r="I34" s="223"/>
      <c r="J34" s="223"/>
      <c r="L34" s="1"/>
    </row>
    <row r="35" spans="1:12" ht="11.25" customHeight="1" thickBot="1">
      <c r="A35" s="10" t="s">
        <v>291</v>
      </c>
      <c r="B35" s="11">
        <v>5.0119999999999996</v>
      </c>
      <c r="C35" s="11">
        <v>27</v>
      </c>
      <c r="D35" s="12">
        <v>16</v>
      </c>
      <c r="E35" s="31">
        <v>10</v>
      </c>
      <c r="F35" s="41">
        <v>2.7E-8</v>
      </c>
      <c r="G35" s="40">
        <v>2.6999999999999999E-5</v>
      </c>
      <c r="H35" s="69">
        <v>2.31E-3</v>
      </c>
      <c r="I35" s="66"/>
      <c r="J35" s="66"/>
      <c r="L35" s="1"/>
    </row>
    <row r="36" spans="1:12" ht="11.25" customHeight="1" thickBot="1">
      <c r="A36" s="10" t="s">
        <v>54</v>
      </c>
      <c r="B36" s="11">
        <f>35.282/24</f>
        <v>1.4700833333333332</v>
      </c>
      <c r="C36" s="11">
        <v>11</v>
      </c>
      <c r="D36" s="12">
        <v>11</v>
      </c>
      <c r="E36" s="31">
        <v>10</v>
      </c>
      <c r="F36" s="41">
        <v>2.7E-10</v>
      </c>
      <c r="G36" s="40">
        <v>2.6999999999999999E-5</v>
      </c>
      <c r="H36" s="69">
        <v>1.6487999999999999E-2</v>
      </c>
      <c r="J36" s="5"/>
      <c r="L36" s="1"/>
    </row>
    <row r="37" spans="1:12" ht="11.25" customHeight="1" thickBot="1">
      <c r="A37" s="10" t="s">
        <v>43</v>
      </c>
      <c r="B37" s="11">
        <f>5700*365.242</f>
        <v>2081879.4000000001</v>
      </c>
      <c r="C37" s="11">
        <v>1100</v>
      </c>
      <c r="D37" s="12">
        <v>81</v>
      </c>
      <c r="E37" s="31">
        <v>10</v>
      </c>
      <c r="F37" s="41">
        <v>2.7000000000000001E-7</v>
      </c>
      <c r="G37" s="40">
        <v>2.7E-4</v>
      </c>
      <c r="H37" s="69">
        <v>2.9325999999999999E-4</v>
      </c>
      <c r="I37" s="5">
        <f>G37*1000</f>
        <v>0.27</v>
      </c>
      <c r="J37" s="5"/>
      <c r="L37" s="1"/>
    </row>
    <row r="38" spans="1:12" ht="11.25" customHeight="1" thickBot="1">
      <c r="A38" s="10" t="s">
        <v>164</v>
      </c>
      <c r="B38" s="11">
        <f>99400*365.242</f>
        <v>36305054.800000004</v>
      </c>
      <c r="C38" s="11">
        <v>9.9999999999999995E+59</v>
      </c>
      <c r="D38" s="12">
        <v>9.9999999999999995E+59</v>
      </c>
      <c r="E38" s="31">
        <v>10</v>
      </c>
      <c r="F38" s="41">
        <v>2.7E-6</v>
      </c>
      <c r="G38" s="40">
        <v>2.7E-4</v>
      </c>
      <c r="H38" s="69">
        <v>1.5984000000000001E-5</v>
      </c>
      <c r="J38" s="5"/>
      <c r="L38" s="1"/>
    </row>
    <row r="39" spans="1:12" ht="11.25" customHeight="1" thickBot="1">
      <c r="A39" s="10" t="s">
        <v>60</v>
      </c>
      <c r="B39" s="11">
        <v>162.61000000000001</v>
      </c>
      <c r="C39" s="11">
        <v>1100</v>
      </c>
      <c r="D39" s="12">
        <v>27</v>
      </c>
      <c r="E39" s="31">
        <v>10</v>
      </c>
      <c r="F39" s="41">
        <v>2.7000000000000001E-7</v>
      </c>
      <c r="G39" s="40">
        <v>2.7E-4</v>
      </c>
      <c r="H39" s="69">
        <v>4.5764999999999998E-4</v>
      </c>
      <c r="J39" s="5"/>
      <c r="L39" s="1"/>
    </row>
    <row r="40" spans="1:12" ht="11.25" customHeight="1" thickBot="1">
      <c r="A40" s="10" t="s">
        <v>61</v>
      </c>
      <c r="B40" s="11">
        <v>4.5359999999999996</v>
      </c>
      <c r="C40" s="11">
        <v>81</v>
      </c>
      <c r="D40" s="12">
        <v>8.1</v>
      </c>
      <c r="E40" s="31">
        <v>10</v>
      </c>
      <c r="F40" s="41">
        <v>2.7E-10</v>
      </c>
      <c r="G40" s="40">
        <v>2.6999999999999999E-5</v>
      </c>
      <c r="H40" s="69">
        <v>8.3409000000000001E-3</v>
      </c>
      <c r="J40" s="5"/>
      <c r="L40" s="1"/>
    </row>
    <row r="41" spans="1:12" ht="11.25" customHeight="1" thickBot="1">
      <c r="A41" s="10" t="s">
        <v>98</v>
      </c>
      <c r="B41" s="11">
        <f>8.718/60/24</f>
        <v>6.0541666666666669E-3</v>
      </c>
      <c r="C41" s="11">
        <v>2.7</v>
      </c>
      <c r="D41" s="12">
        <v>0.54</v>
      </c>
      <c r="E41" s="31">
        <v>1</v>
      </c>
      <c r="F41" s="41">
        <v>2.7E-10</v>
      </c>
      <c r="G41" s="40">
        <v>2.7000000000000001E-7</v>
      </c>
      <c r="H41" s="69">
        <v>2.3931000000000001E-2</v>
      </c>
      <c r="J41" s="5"/>
      <c r="L41" s="1"/>
    </row>
    <row r="42" spans="1:12" ht="11.25" customHeight="1" thickBot="1">
      <c r="A42" s="10" t="s">
        <v>9</v>
      </c>
      <c r="B42" s="11">
        <v>461.9</v>
      </c>
      <c r="C42" s="11">
        <v>810</v>
      </c>
      <c r="D42" s="12">
        <v>54</v>
      </c>
      <c r="E42" s="31">
        <v>1</v>
      </c>
      <c r="F42" s="41">
        <v>2.7000000000000001E-7</v>
      </c>
      <c r="G42" s="40">
        <v>2.6999999999999999E-5</v>
      </c>
      <c r="H42" s="69">
        <v>1.1644E-4</v>
      </c>
      <c r="J42" s="5"/>
      <c r="L42" s="1"/>
    </row>
    <row r="43" spans="1:12" ht="11.25" customHeight="1" thickBot="1">
      <c r="A43" s="10" t="s">
        <v>241</v>
      </c>
      <c r="B43" s="11">
        <v>2.2280000000000002</v>
      </c>
      <c r="C43" s="11">
        <v>81</v>
      </c>
      <c r="D43" s="12">
        <v>11</v>
      </c>
      <c r="E43" s="31">
        <v>100</v>
      </c>
      <c r="F43" s="41">
        <v>2.7000000000000002E-9</v>
      </c>
      <c r="G43" s="40">
        <v>2.6999999999999999E-5</v>
      </c>
      <c r="H43" s="69">
        <v>3.1700000000000001E-3</v>
      </c>
      <c r="I43" s="217"/>
      <c r="J43" s="218"/>
      <c r="K43" s="218"/>
      <c r="L43" s="1"/>
    </row>
    <row r="44" spans="1:12" ht="11.25" customHeight="1" thickBot="1">
      <c r="A44" s="10" t="s">
        <v>212</v>
      </c>
      <c r="B44" s="11">
        <v>44.56</v>
      </c>
      <c r="C44" s="11">
        <v>14</v>
      </c>
      <c r="D44" s="12">
        <v>14</v>
      </c>
      <c r="E44" s="31">
        <v>10</v>
      </c>
      <c r="F44" s="41">
        <v>2.7E-8</v>
      </c>
      <c r="G44" s="40">
        <v>2.6999999999999999E-5</v>
      </c>
      <c r="H44" s="69">
        <v>3.7236000000000001E-3</v>
      </c>
      <c r="I44" s="223"/>
      <c r="J44" s="223"/>
      <c r="L44" s="1"/>
    </row>
    <row r="45" spans="1:12" ht="11.25" customHeight="1" thickBot="1">
      <c r="A45" s="10" t="s">
        <v>109</v>
      </c>
      <c r="B45" s="11">
        <f>9/24</f>
        <v>0.375</v>
      </c>
      <c r="C45" s="11">
        <v>2.7</v>
      </c>
      <c r="D45" s="12">
        <v>0.54</v>
      </c>
      <c r="E45" s="31">
        <v>1000</v>
      </c>
      <c r="F45" s="41">
        <v>2.7E-10</v>
      </c>
      <c r="G45" s="40">
        <v>2.7000000000000001E-7</v>
      </c>
      <c r="H45" s="69">
        <v>2.7795000000000001E-4</v>
      </c>
      <c r="J45" s="5"/>
      <c r="L45" s="1"/>
    </row>
    <row r="46" spans="1:12" ht="11.25" customHeight="1" thickBot="1">
      <c r="A46" s="10" t="s">
        <v>110</v>
      </c>
      <c r="B46" s="11">
        <f>34.4/24</f>
        <v>1.4333333333333333</v>
      </c>
      <c r="C46" s="11">
        <v>2.7</v>
      </c>
      <c r="D46" s="12">
        <v>0.54</v>
      </c>
      <c r="E46" s="31">
        <v>100</v>
      </c>
      <c r="F46" s="41">
        <v>2.7E-10</v>
      </c>
      <c r="G46" s="40">
        <v>2.7000000000000001E-7</v>
      </c>
      <c r="H46" s="69">
        <v>3.4822999999999999E-4</v>
      </c>
      <c r="J46" s="5"/>
      <c r="L46" s="1"/>
    </row>
    <row r="47" spans="1:12" ht="11.25" customHeight="1" thickBot="1">
      <c r="A47" s="10" t="s">
        <v>111</v>
      </c>
      <c r="B47" s="11">
        <v>137.63</v>
      </c>
      <c r="C47" s="11">
        <v>190</v>
      </c>
      <c r="D47" s="12">
        <v>54</v>
      </c>
      <c r="E47" s="31">
        <v>100</v>
      </c>
      <c r="F47" s="41">
        <v>2.7000000000000002E-9</v>
      </c>
      <c r="G47" s="40">
        <v>2.6999999999999999E-5</v>
      </c>
      <c r="H47" s="69">
        <v>1.1406000000000001E-3</v>
      </c>
      <c r="J47" s="5"/>
      <c r="L47" s="1"/>
    </row>
    <row r="48" spans="1:12" ht="11.25" customHeight="1" thickBot="1">
      <c r="A48" s="10" t="s">
        <v>16</v>
      </c>
      <c r="B48" s="11">
        <v>32.511000000000003</v>
      </c>
      <c r="C48" s="11">
        <v>540</v>
      </c>
      <c r="D48" s="12">
        <v>16</v>
      </c>
      <c r="E48" s="31">
        <v>10</v>
      </c>
      <c r="F48" s="41">
        <v>2.7000000000000002E-9</v>
      </c>
      <c r="G48" s="40">
        <v>2.7E-4</v>
      </c>
      <c r="H48" s="69">
        <v>1.4622999999999999E-3</v>
      </c>
      <c r="J48" s="5"/>
      <c r="L48" s="1"/>
    </row>
    <row r="49" spans="1:12" ht="11.25" customHeight="1" thickBot="1">
      <c r="A49" s="10" t="s">
        <v>112</v>
      </c>
      <c r="B49" s="11">
        <v>1.377</v>
      </c>
      <c r="C49" s="11">
        <v>240</v>
      </c>
      <c r="D49" s="12">
        <v>16</v>
      </c>
      <c r="E49" s="31">
        <v>100</v>
      </c>
      <c r="F49" s="41">
        <v>2.7000000000000002E-9</v>
      </c>
      <c r="G49" s="40">
        <v>2.6999999999999999E-5</v>
      </c>
      <c r="H49" s="69">
        <v>4.2104000000000004E-3</v>
      </c>
      <c r="J49" s="5"/>
      <c r="L49" s="1"/>
    </row>
    <row r="50" spans="1:12" ht="11.25" customHeight="1" thickBot="1">
      <c r="A50" s="10" t="s">
        <v>17</v>
      </c>
      <c r="B50" s="11">
        <v>284.91000000000003</v>
      </c>
      <c r="C50" s="11">
        <v>5.4</v>
      </c>
      <c r="D50" s="12">
        <v>5.4</v>
      </c>
      <c r="E50" s="31">
        <v>1</v>
      </c>
      <c r="F50" s="41">
        <v>2.7000000000000002E-9</v>
      </c>
      <c r="G50" s="40">
        <v>2.6999999999999999E-5</v>
      </c>
      <c r="H50" s="69">
        <v>6.6284000000000004E-4</v>
      </c>
      <c r="J50" s="5"/>
      <c r="L50" s="1"/>
    </row>
    <row r="51" spans="1:12" ht="11.25" customHeight="1" thickBot="1">
      <c r="A51" s="10" t="s">
        <v>101</v>
      </c>
      <c r="B51" s="11">
        <f>301300*365.242</f>
        <v>110047414.60000001</v>
      </c>
      <c r="C51" s="11">
        <v>270</v>
      </c>
      <c r="D51" s="12">
        <v>16</v>
      </c>
      <c r="E51" s="31">
        <v>10</v>
      </c>
      <c r="F51" s="41">
        <v>2.7000000000000001E-7</v>
      </c>
      <c r="G51" s="40">
        <v>2.7E-8</v>
      </c>
      <c r="H51" s="69">
        <v>1.4751E-3</v>
      </c>
      <c r="J51" s="5"/>
      <c r="L51" s="1"/>
    </row>
    <row r="52" spans="1:12" ht="11.25" customHeight="1" thickBot="1">
      <c r="A52" s="10" t="s">
        <v>202</v>
      </c>
      <c r="B52" s="11">
        <f>37.24/60/24</f>
        <v>2.5861111111111112E-2</v>
      </c>
      <c r="C52" s="11">
        <v>5.4</v>
      </c>
      <c r="D52" s="12">
        <v>5.4</v>
      </c>
      <c r="E52" s="31">
        <v>100</v>
      </c>
      <c r="F52" s="41">
        <v>2.7E-10</v>
      </c>
      <c r="G52" s="40">
        <v>2.7E-6</v>
      </c>
      <c r="H52" s="69">
        <v>1.7888999999999999E-2</v>
      </c>
      <c r="I52" s="223"/>
      <c r="J52" s="223"/>
      <c r="L52" s="1"/>
    </row>
    <row r="53" spans="1:12" ht="11.25" customHeight="1" thickBot="1">
      <c r="A53" s="10" t="s">
        <v>18</v>
      </c>
      <c r="B53" s="11">
        <v>271.74</v>
      </c>
      <c r="C53" s="11">
        <v>270</v>
      </c>
      <c r="D53" s="12">
        <v>270</v>
      </c>
      <c r="E53" s="31">
        <v>100</v>
      </c>
      <c r="F53" s="41">
        <v>2.7000000000000002E-9</v>
      </c>
      <c r="G53" s="40">
        <v>2.6999999999999999E-5</v>
      </c>
      <c r="H53" s="69">
        <v>8.4999000000000001E-4</v>
      </c>
      <c r="I53" s="1"/>
      <c r="J53" s="6"/>
      <c r="L53" s="1"/>
    </row>
    <row r="54" spans="1:12" ht="11.25" customHeight="1" thickBot="1">
      <c r="A54" s="10" t="s">
        <v>5</v>
      </c>
      <c r="B54" s="11">
        <v>70.86</v>
      </c>
      <c r="C54" s="11">
        <v>27</v>
      </c>
      <c r="D54" s="12">
        <v>27</v>
      </c>
      <c r="E54" s="31">
        <v>10</v>
      </c>
      <c r="F54" s="41">
        <v>2.7E-10</v>
      </c>
      <c r="G54" s="40">
        <v>2.6999999999999999E-5</v>
      </c>
      <c r="H54" s="69">
        <v>5.9836000000000004E-3</v>
      </c>
      <c r="I54" s="1"/>
      <c r="J54" s="6"/>
      <c r="L54" s="1"/>
    </row>
    <row r="55" spans="1:12" ht="11.25" customHeight="1" thickBot="1">
      <c r="A55" s="10" t="s">
        <v>7</v>
      </c>
      <c r="B55" s="11">
        <v>1925.2327499999999</v>
      </c>
      <c r="C55" s="11">
        <v>11</v>
      </c>
      <c r="D55" s="12">
        <v>11</v>
      </c>
      <c r="E55" s="31">
        <v>10</v>
      </c>
      <c r="F55" s="41">
        <v>2.7E-10</v>
      </c>
      <c r="G55" s="40">
        <v>2.7E-6</v>
      </c>
      <c r="H55" s="69">
        <v>1.5422999999999999E-2</v>
      </c>
      <c r="I55" s="1"/>
      <c r="J55" s="6"/>
      <c r="L55" s="1"/>
    </row>
    <row r="56" spans="1:12" ht="11.25" customHeight="1" thickBot="1">
      <c r="A56" s="10" t="s">
        <v>19</v>
      </c>
      <c r="B56" s="11">
        <v>27.702000000000002</v>
      </c>
      <c r="C56" s="11">
        <v>810</v>
      </c>
      <c r="D56" s="12">
        <v>810</v>
      </c>
      <c r="E56" s="31">
        <v>1000</v>
      </c>
      <c r="F56" s="41">
        <v>2.7E-8</v>
      </c>
      <c r="G56" s="40">
        <v>2.7E-4</v>
      </c>
      <c r="H56" s="69">
        <v>2.1455000000000001E-4</v>
      </c>
      <c r="I56" s="1"/>
      <c r="J56" s="6"/>
      <c r="L56" s="1"/>
    </row>
    <row r="57" spans="1:12" ht="11.25" customHeight="1" thickBot="1">
      <c r="A57" s="10" t="s">
        <v>138</v>
      </c>
      <c r="B57" s="11">
        <v>9.6890000000000001</v>
      </c>
      <c r="C57" s="11">
        <v>810</v>
      </c>
      <c r="D57" s="12">
        <v>810</v>
      </c>
      <c r="E57" s="31">
        <v>1000</v>
      </c>
      <c r="F57" s="41">
        <v>2.7E-8</v>
      </c>
      <c r="G57" s="40">
        <v>2.6999999999999999E-5</v>
      </c>
      <c r="H57" s="69">
        <v>1.6537999999999999E-4</v>
      </c>
      <c r="I57" s="1"/>
      <c r="J57" s="6"/>
      <c r="L57" s="1"/>
    </row>
    <row r="58" spans="1:12" ht="11.25" customHeight="1" thickBot="1">
      <c r="A58" s="10" t="s">
        <v>165</v>
      </c>
      <c r="B58" s="11">
        <v>6.48</v>
      </c>
      <c r="C58" s="11">
        <v>27</v>
      </c>
      <c r="D58" s="12">
        <v>27</v>
      </c>
      <c r="E58" s="31">
        <v>10</v>
      </c>
      <c r="F58" s="41">
        <v>2.7E-10</v>
      </c>
      <c r="G58" s="40">
        <v>2.7E-6</v>
      </c>
      <c r="H58" s="69">
        <v>4.3170999999999999E-3</v>
      </c>
      <c r="I58" s="1"/>
      <c r="J58" s="6"/>
      <c r="L58" s="1"/>
    </row>
    <row r="59" spans="1:12" ht="11.25" customHeight="1" thickBot="1">
      <c r="A59" s="10" t="s">
        <v>20</v>
      </c>
      <c r="B59" s="11">
        <f>2.0652*365.242</f>
        <v>754.29777839999997</v>
      </c>
      <c r="C59" s="11">
        <v>19</v>
      </c>
      <c r="D59" s="12">
        <v>19</v>
      </c>
      <c r="E59" s="31">
        <v>1</v>
      </c>
      <c r="F59" s="41">
        <v>2.7E-10</v>
      </c>
      <c r="G59" s="40">
        <v>2.7000000000000001E-7</v>
      </c>
      <c r="H59" s="69">
        <v>1.0179000000000001E-2</v>
      </c>
      <c r="I59" s="1"/>
      <c r="J59" s="6"/>
      <c r="L59" s="1"/>
    </row>
    <row r="60" spans="1:12" ht="11.25" customHeight="1" thickBot="1">
      <c r="A60" s="10" t="s">
        <v>11</v>
      </c>
      <c r="B60" s="11">
        <v>10983.067499999999</v>
      </c>
      <c r="C60" s="11">
        <v>54</v>
      </c>
      <c r="D60" s="12">
        <v>16</v>
      </c>
      <c r="E60" s="31">
        <v>1</v>
      </c>
      <c r="F60" s="41">
        <v>2.7E-10</v>
      </c>
      <c r="G60" s="40">
        <v>2.7000000000000001E-7</v>
      </c>
      <c r="H60" s="69">
        <v>1.0122E-3</v>
      </c>
      <c r="I60" s="1"/>
      <c r="J60" s="6"/>
      <c r="L60" s="1"/>
    </row>
    <row r="61" spans="1:12" ht="11.25" customHeight="1" thickBot="1">
      <c r="A61" s="10" t="s">
        <v>132</v>
      </c>
      <c r="B61" s="11">
        <v>0.52920800000000001</v>
      </c>
      <c r="C61" s="11">
        <v>160</v>
      </c>
      <c r="D61" s="12">
        <v>27</v>
      </c>
      <c r="E61" s="31">
        <v>1000</v>
      </c>
      <c r="F61" s="41">
        <v>2.7000000000000002E-9</v>
      </c>
      <c r="G61" s="40">
        <v>2.6999999999999999E-5</v>
      </c>
      <c r="H61" s="69">
        <v>1.8552E-3</v>
      </c>
      <c r="I61" s="1"/>
      <c r="J61" s="6"/>
      <c r="L61" s="1"/>
    </row>
    <row r="62" spans="1:12" ht="11.25" customHeight="1" thickBot="1">
      <c r="A62" s="10" t="s">
        <v>133</v>
      </c>
      <c r="B62" s="11">
        <f>61.83/24</f>
        <v>2.5762499999999999</v>
      </c>
      <c r="C62" s="11">
        <v>270</v>
      </c>
      <c r="D62" s="12">
        <v>19</v>
      </c>
      <c r="E62" s="31">
        <v>100</v>
      </c>
      <c r="F62" s="41">
        <v>2.7000000000000002E-9</v>
      </c>
      <c r="G62" s="82">
        <v>2.6999999999999999E-5</v>
      </c>
      <c r="H62" s="69">
        <v>1.6069999999999999E-3</v>
      </c>
      <c r="I62" s="14"/>
      <c r="J62" s="14"/>
      <c r="K62" s="14"/>
      <c r="L62" s="14"/>
    </row>
    <row r="63" spans="1:12" ht="11.25" customHeight="1" thickBot="1">
      <c r="A63" s="10" t="s">
        <v>142</v>
      </c>
      <c r="B63" s="11">
        <v>0.431666667</v>
      </c>
      <c r="C63" s="11">
        <v>2.7</v>
      </c>
      <c r="D63" s="12">
        <v>0.54</v>
      </c>
      <c r="E63" s="31">
        <v>1000</v>
      </c>
      <c r="F63" s="41">
        <v>2.7E-10</v>
      </c>
      <c r="G63" s="82">
        <v>2.7000000000000001E-7</v>
      </c>
      <c r="H63" s="69">
        <v>2.7090000000000003E-4</v>
      </c>
      <c r="I63" s="14"/>
      <c r="J63" s="14"/>
      <c r="K63" s="14"/>
      <c r="L63" s="14"/>
    </row>
    <row r="64" spans="1:12" ht="11.25" customHeight="1" thickBot="1">
      <c r="A64" s="10" t="s">
        <v>143</v>
      </c>
      <c r="B64" s="11">
        <v>9.3919999999999995</v>
      </c>
      <c r="C64" s="11">
        <v>1100</v>
      </c>
      <c r="D64" s="12">
        <v>27</v>
      </c>
      <c r="E64" s="31">
        <v>100</v>
      </c>
      <c r="F64" s="41">
        <v>2.7000000000000001E-7</v>
      </c>
      <c r="G64" s="82">
        <v>2.7E-4</v>
      </c>
      <c r="H64" s="69">
        <v>6.0548000000000004E-4</v>
      </c>
      <c r="I64" s="14"/>
      <c r="J64" s="14"/>
      <c r="K64" s="14"/>
      <c r="L64" s="14"/>
    </row>
    <row r="65" spans="1:16" ht="11.25" customHeight="1" thickBot="1">
      <c r="A65" s="10" t="s">
        <v>144</v>
      </c>
      <c r="B65" s="11">
        <v>0.31316666700000001</v>
      </c>
      <c r="C65" s="11">
        <v>22</v>
      </c>
      <c r="D65" s="12">
        <v>14</v>
      </c>
      <c r="E65" s="31">
        <v>100</v>
      </c>
      <c r="F65" s="41">
        <v>2.7000000000000002E-9</v>
      </c>
      <c r="G65" s="82">
        <v>2.6999999999999999E-5</v>
      </c>
      <c r="H65" s="69">
        <v>4.6568E-3</v>
      </c>
      <c r="I65" s="14"/>
      <c r="J65" s="14"/>
      <c r="K65" s="14"/>
      <c r="L65" s="14"/>
    </row>
    <row r="66" spans="1:16" ht="11.25" customHeight="1" thickBot="1">
      <c r="A66" s="10" t="s">
        <v>21</v>
      </c>
      <c r="B66" s="11">
        <f>13.517*365.242</f>
        <v>4936.9761140000001</v>
      </c>
      <c r="C66" s="11">
        <v>27</v>
      </c>
      <c r="D66" s="12">
        <v>27</v>
      </c>
      <c r="E66" s="31">
        <v>10</v>
      </c>
      <c r="F66" s="41">
        <v>2.7E-10</v>
      </c>
      <c r="G66" s="82">
        <v>2.6999999999999999E-5</v>
      </c>
      <c r="H66" s="69">
        <v>7.5659000000000004E-3</v>
      </c>
      <c r="I66" s="225"/>
      <c r="J66" s="225"/>
      <c r="K66" s="225"/>
      <c r="L66" s="225"/>
      <c r="M66" s="225"/>
      <c r="N66" s="225"/>
      <c r="O66" s="225"/>
      <c r="P66" s="225"/>
    </row>
    <row r="67" spans="1:16" ht="11.25" customHeight="1" thickBot="1">
      <c r="A67" s="10" t="s">
        <v>95</v>
      </c>
      <c r="B67" s="11">
        <f>9.3116/24</f>
        <v>0.38798333333333335</v>
      </c>
      <c r="C67" s="11">
        <v>22</v>
      </c>
      <c r="D67" s="12">
        <v>22</v>
      </c>
      <c r="E67" s="31">
        <v>100</v>
      </c>
      <c r="F67" s="41">
        <v>2.7000000000000002E-9</v>
      </c>
      <c r="G67" s="40">
        <v>2.6999999999999999E-5</v>
      </c>
      <c r="H67" s="69">
        <v>4.8043000000000001E-3</v>
      </c>
      <c r="I67" s="6"/>
      <c r="J67" s="6"/>
      <c r="L67" s="1"/>
    </row>
    <row r="68" spans="1:16" ht="11.25" customHeight="1" thickBot="1">
      <c r="A68" s="10" t="s">
        <v>22</v>
      </c>
      <c r="B68" s="11">
        <v>3138.5932499999999</v>
      </c>
      <c r="C68" s="11">
        <v>24</v>
      </c>
      <c r="D68" s="12">
        <v>16</v>
      </c>
      <c r="E68" s="31">
        <v>10</v>
      </c>
      <c r="F68" s="41">
        <v>2.7E-10</v>
      </c>
      <c r="G68" s="40">
        <v>2.6999999999999999E-5</v>
      </c>
      <c r="H68" s="69">
        <v>9.0516999999999993E-3</v>
      </c>
      <c r="I68" s="6"/>
      <c r="J68" s="6"/>
      <c r="L68" s="1"/>
    </row>
    <row r="69" spans="1:16" ht="11.25" customHeight="1" thickBot="1">
      <c r="A69" s="10" t="s">
        <v>23</v>
      </c>
      <c r="B69" s="11">
        <v>1734.9375</v>
      </c>
      <c r="C69" s="11">
        <v>540</v>
      </c>
      <c r="D69" s="12">
        <v>81</v>
      </c>
      <c r="E69" s="31">
        <v>10</v>
      </c>
      <c r="F69" s="41">
        <v>2.7000000000000002E-9</v>
      </c>
      <c r="G69" s="40">
        <v>2.7E-4</v>
      </c>
      <c r="H69" s="69">
        <v>7.2543E-4</v>
      </c>
      <c r="I69" s="1"/>
      <c r="J69" s="6"/>
      <c r="L69" s="1"/>
    </row>
    <row r="70" spans="1:16" ht="11.25" customHeight="1" thickBot="1">
      <c r="A70" s="10" t="s">
        <v>91</v>
      </c>
      <c r="B70" s="11">
        <v>15.19</v>
      </c>
      <c r="C70" s="11">
        <v>19</v>
      </c>
      <c r="D70" s="12">
        <v>19</v>
      </c>
      <c r="E70" s="31">
        <v>10</v>
      </c>
      <c r="F70" s="41">
        <v>2.7E-10</v>
      </c>
      <c r="G70" s="40">
        <v>2.6999999999999999E-5</v>
      </c>
      <c r="H70" s="69">
        <v>1.0426E-2</v>
      </c>
      <c r="I70" s="1"/>
      <c r="L70" s="1"/>
    </row>
    <row r="71" spans="1:16" ht="11.25" customHeight="1" thickBot="1">
      <c r="A71" s="10" t="s">
        <v>24</v>
      </c>
      <c r="B71" s="11">
        <f>2.744*365.242</f>
        <v>1002.2240480000002</v>
      </c>
      <c r="C71" s="11">
        <v>1100</v>
      </c>
      <c r="D71" s="12">
        <v>1100</v>
      </c>
      <c r="E71" s="31">
        <v>100</v>
      </c>
      <c r="F71" s="41">
        <v>2.7000000000000001E-7</v>
      </c>
      <c r="G71" s="40">
        <v>2.6999999999999999E-5</v>
      </c>
      <c r="H71" s="69">
        <v>3.3578000000000003E-5</v>
      </c>
      <c r="I71" s="1"/>
      <c r="J71" s="6"/>
      <c r="L71" s="1"/>
    </row>
    <row r="72" spans="1:16" ht="11.25" customHeight="1" thickBot="1">
      <c r="A72" s="10" t="s">
        <v>6</v>
      </c>
      <c r="B72" s="11">
        <v>44.494999999999997</v>
      </c>
      <c r="C72" s="11">
        <v>24</v>
      </c>
      <c r="D72" s="12">
        <v>24</v>
      </c>
      <c r="E72" s="31">
        <v>10</v>
      </c>
      <c r="F72" s="41">
        <v>2.7E-10</v>
      </c>
      <c r="G72" s="40">
        <v>2.6999999999999999E-5</v>
      </c>
      <c r="H72" s="69">
        <v>7.7416000000000004E-3</v>
      </c>
      <c r="I72" s="1"/>
      <c r="J72" s="6"/>
      <c r="L72" s="1"/>
    </row>
    <row r="73" spans="1:16" ht="11.25" customHeight="1" thickBot="1">
      <c r="A73" s="10" t="s">
        <v>186</v>
      </c>
      <c r="B73" s="11">
        <f>67.71/60/24</f>
        <v>4.7020833333333324E-2</v>
      </c>
      <c r="C73" s="11">
        <v>14</v>
      </c>
      <c r="D73" s="12">
        <v>14</v>
      </c>
      <c r="E73" s="31">
        <v>1000</v>
      </c>
      <c r="F73" s="41">
        <v>2.7E-10</v>
      </c>
      <c r="G73" s="40">
        <v>2.7E-6</v>
      </c>
      <c r="H73" s="69">
        <v>1.0005E-2</v>
      </c>
      <c r="I73" s="1"/>
      <c r="J73" s="6"/>
      <c r="L73" s="1"/>
    </row>
    <row r="74" spans="1:16" ht="11.25" customHeight="1" thickBot="1">
      <c r="A74" s="10" t="s">
        <v>139</v>
      </c>
      <c r="B74" s="11">
        <v>0.58750000000000002</v>
      </c>
      <c r="C74" s="11">
        <v>11</v>
      </c>
      <c r="D74" s="12">
        <v>11</v>
      </c>
      <c r="E74" s="31">
        <v>10</v>
      </c>
      <c r="F74" s="41">
        <v>2.7E-10</v>
      </c>
      <c r="G74" s="40">
        <v>2.7E-6</v>
      </c>
      <c r="H74" s="69">
        <v>1.9009000000000002E-2</v>
      </c>
      <c r="I74" s="1"/>
      <c r="J74" s="6"/>
      <c r="L74" s="1"/>
    </row>
    <row r="75" spans="1:16" ht="11.25" customHeight="1" thickBot="1">
      <c r="A75" s="10" t="s">
        <v>25</v>
      </c>
      <c r="B75" s="11">
        <v>240.4</v>
      </c>
      <c r="C75" s="11">
        <v>270</v>
      </c>
      <c r="D75" s="12">
        <v>240</v>
      </c>
      <c r="E75" s="31">
        <v>10</v>
      </c>
      <c r="F75" s="41">
        <v>2.7000000000000002E-9</v>
      </c>
      <c r="G75" s="40">
        <v>2.7E-4</v>
      </c>
      <c r="H75" s="69">
        <v>9.0315000000000002E-4</v>
      </c>
      <c r="I75" s="15"/>
      <c r="J75" s="16"/>
      <c r="L75" s="1"/>
    </row>
    <row r="76" spans="1:16" ht="11.25" customHeight="1" thickBot="1">
      <c r="A76" s="10" t="s">
        <v>113</v>
      </c>
      <c r="B76" s="11">
        <f>18.479/24</f>
        <v>0.7699583333333333</v>
      </c>
      <c r="C76" s="11">
        <v>81</v>
      </c>
      <c r="D76" s="12">
        <v>16</v>
      </c>
      <c r="E76" s="31">
        <v>1000</v>
      </c>
      <c r="F76" s="41">
        <v>2.7E-8</v>
      </c>
      <c r="G76" s="40">
        <v>2.6999999999999999E-5</v>
      </c>
      <c r="H76" s="69">
        <v>2.1104000000000001E-3</v>
      </c>
      <c r="I76" s="1"/>
      <c r="J76" s="6"/>
      <c r="L76" s="1"/>
    </row>
    <row r="77" spans="1:16" ht="11.25" customHeight="1" thickBot="1">
      <c r="A77" s="10" t="s">
        <v>334</v>
      </c>
      <c r="B77" s="11">
        <v>270.93</v>
      </c>
      <c r="C77" s="11">
        <v>14</v>
      </c>
      <c r="D77" s="12">
        <v>14</v>
      </c>
      <c r="E77" s="31">
        <v>10</v>
      </c>
      <c r="F77" s="41">
        <v>2.7E-10</v>
      </c>
      <c r="G77" s="40">
        <v>2.7E-6</v>
      </c>
      <c r="H77" s="69"/>
      <c r="I77" s="1"/>
      <c r="J77" s="6"/>
      <c r="L77" s="1"/>
    </row>
    <row r="78" spans="1:16" ht="11.25" customHeight="1" thickBot="1">
      <c r="A78" s="10" t="s">
        <v>175</v>
      </c>
      <c r="B78" s="11">
        <v>11.43</v>
      </c>
      <c r="C78" s="11">
        <v>1100</v>
      </c>
      <c r="D78" s="12">
        <v>1100</v>
      </c>
      <c r="E78" s="31">
        <v>1000</v>
      </c>
      <c r="F78" s="41">
        <v>2.7000000000000001E-7</v>
      </c>
      <c r="G78" s="40">
        <v>2.7000000000000001E-3</v>
      </c>
      <c r="H78" s="69">
        <v>5.3282999999999998E-5</v>
      </c>
      <c r="I78" s="1"/>
      <c r="J78" s="6"/>
      <c r="L78" s="1"/>
    </row>
    <row r="79" spans="1:16" ht="11.25" customHeight="1" thickBot="1">
      <c r="A79" s="10" t="s">
        <v>197</v>
      </c>
      <c r="B79" s="11">
        <f>82.78/60/24</f>
        <v>5.7486111111111106E-2</v>
      </c>
      <c r="C79" s="11">
        <v>2.7</v>
      </c>
      <c r="D79" s="12">
        <v>0.54</v>
      </c>
      <c r="E79" s="31">
        <v>1000</v>
      </c>
      <c r="F79" s="41">
        <v>2.7E-10</v>
      </c>
      <c r="G79" s="40">
        <v>2.7000000000000001E-7</v>
      </c>
      <c r="H79" s="69">
        <v>2.6903999999999999E-3</v>
      </c>
      <c r="I79" s="223"/>
      <c r="J79" s="223"/>
      <c r="L79" s="1"/>
    </row>
    <row r="80" spans="1:16" ht="11.25" customHeight="1" thickBot="1">
      <c r="A80" s="10" t="s">
        <v>198</v>
      </c>
      <c r="B80" s="11">
        <f>11.211/24</f>
        <v>0.46712500000000001</v>
      </c>
      <c r="C80" s="11">
        <v>8.1</v>
      </c>
      <c r="D80" s="12">
        <v>8.1</v>
      </c>
      <c r="E80" s="31">
        <v>10</v>
      </c>
      <c r="F80" s="41">
        <v>2.7E-10</v>
      </c>
      <c r="G80" s="40">
        <v>2.7E-6</v>
      </c>
      <c r="H80" s="69">
        <v>1.0182E-2</v>
      </c>
      <c r="I80" s="223"/>
      <c r="J80" s="223"/>
      <c r="L80" s="1"/>
    </row>
    <row r="81" spans="1:12" ht="12" customHeight="1" thickBot="1">
      <c r="A81" s="10" t="s">
        <v>99</v>
      </c>
      <c r="B81" s="11">
        <f>12.32*365.242</f>
        <v>4499.7814400000007</v>
      </c>
      <c r="C81" s="11">
        <v>40</v>
      </c>
      <c r="D81" s="12">
        <v>1100</v>
      </c>
      <c r="E81" s="31">
        <v>100</v>
      </c>
      <c r="F81" s="41">
        <v>2.6999999999999999E-5</v>
      </c>
      <c r="G81" s="40">
        <v>2.7E-2</v>
      </c>
      <c r="H81" s="69">
        <v>3.3701000000000001E-5</v>
      </c>
      <c r="I81" s="1"/>
      <c r="J81" s="6"/>
      <c r="L81" s="1"/>
    </row>
    <row r="82" spans="1:12" ht="11.25" customHeight="1" thickBot="1">
      <c r="A82" s="10" t="s">
        <v>26</v>
      </c>
      <c r="B82" s="11">
        <v>70</v>
      </c>
      <c r="C82" s="11">
        <v>81</v>
      </c>
      <c r="D82" s="12">
        <v>81</v>
      </c>
      <c r="E82" s="31">
        <v>100</v>
      </c>
      <c r="F82" s="41">
        <v>2.7000000000000002E-9</v>
      </c>
      <c r="G82" s="40">
        <v>2.6999999999999999E-5</v>
      </c>
      <c r="H82" s="69">
        <v>2.2499999999999998E-3</v>
      </c>
      <c r="I82" s="1"/>
      <c r="J82" s="6"/>
      <c r="L82" s="1"/>
    </row>
    <row r="83" spans="1:12" ht="11.25" customHeight="1" thickBot="1">
      <c r="A83" s="10" t="s">
        <v>314</v>
      </c>
      <c r="B83" s="11">
        <v>11322.502</v>
      </c>
      <c r="C83" s="11">
        <v>2.7</v>
      </c>
      <c r="D83" s="12">
        <v>0.54</v>
      </c>
      <c r="E83" s="31">
        <v>0.1</v>
      </c>
      <c r="F83" s="41">
        <v>2.7E-10</v>
      </c>
      <c r="G83" s="40">
        <v>2.7000000000000001E-7</v>
      </c>
      <c r="H83" s="84">
        <v>1.4104E-2</v>
      </c>
      <c r="I83" s="1"/>
      <c r="J83" s="6"/>
      <c r="L83" s="1"/>
    </row>
    <row r="84" spans="1:12" ht="11.25" customHeight="1" thickBot="1">
      <c r="A84" s="10" t="s">
        <v>315</v>
      </c>
      <c r="B84" s="11">
        <v>25.05</v>
      </c>
      <c r="C84" s="11">
        <v>2.7</v>
      </c>
      <c r="D84" s="12">
        <v>0.54</v>
      </c>
      <c r="E84" s="31">
        <v>100</v>
      </c>
      <c r="F84" s="41">
        <v>2.7E-10</v>
      </c>
      <c r="G84" s="40">
        <v>2.6999999999999999E-5</v>
      </c>
      <c r="H84" s="84">
        <v>5.4549999999999998E-3</v>
      </c>
      <c r="I84" s="1"/>
      <c r="J84" s="6"/>
      <c r="L84" s="1"/>
    </row>
    <row r="85" spans="1:12" ht="11.25" customHeight="1" thickBot="1">
      <c r="A85" s="10" t="s">
        <v>185</v>
      </c>
      <c r="B85" s="11">
        <f>5.53/24</f>
        <v>0.23041666666666669</v>
      </c>
      <c r="C85" s="11">
        <v>2.7</v>
      </c>
      <c r="D85" s="12">
        <v>0.54</v>
      </c>
      <c r="E85" s="31">
        <v>100</v>
      </c>
      <c r="F85" s="41">
        <v>2.7E-10</v>
      </c>
      <c r="G85" s="40">
        <v>2.7000000000000001E-7</v>
      </c>
      <c r="H85" s="69">
        <v>6.0299999999999998E-3</v>
      </c>
      <c r="I85" s="1"/>
      <c r="J85" s="6"/>
      <c r="L85" s="1"/>
    </row>
    <row r="86" spans="1:12" ht="11.25" customHeight="1" thickBot="1">
      <c r="A86" s="10" t="s">
        <v>27</v>
      </c>
      <c r="B86" s="11">
        <v>42.39</v>
      </c>
      <c r="C86" s="11">
        <v>54</v>
      </c>
      <c r="D86" s="12">
        <v>14</v>
      </c>
      <c r="E86" s="31">
        <v>10</v>
      </c>
      <c r="F86" s="41">
        <v>2.7E-10</v>
      </c>
      <c r="G86" s="40">
        <v>2.6999999999999999E-5</v>
      </c>
      <c r="H86" s="69">
        <v>4.3774E-3</v>
      </c>
      <c r="I86" s="1"/>
      <c r="J86" s="6"/>
      <c r="L86" s="1"/>
    </row>
    <row r="87" spans="1:12" ht="11.25" customHeight="1" thickBot="1">
      <c r="A87" s="10" t="s">
        <v>79</v>
      </c>
      <c r="B87" s="11">
        <f>64.14/24</f>
        <v>2.6724999999999999</v>
      </c>
      <c r="C87" s="11">
        <v>270</v>
      </c>
      <c r="D87" s="12">
        <v>270</v>
      </c>
      <c r="E87" s="31">
        <v>1000</v>
      </c>
      <c r="F87" s="41">
        <v>2.7000000000000002E-9</v>
      </c>
      <c r="G87" s="40">
        <v>2.7E-4</v>
      </c>
      <c r="H87" s="69">
        <v>7.7384000000000003E-4</v>
      </c>
      <c r="I87" s="1"/>
      <c r="J87" s="6"/>
      <c r="L87" s="1"/>
    </row>
    <row r="88" spans="1:12" ht="11.25" customHeight="1" thickBot="1">
      <c r="A88" s="10" t="s">
        <v>78</v>
      </c>
      <c r="B88" s="11">
        <f>23.8/24</f>
        <v>0.9916666666666667</v>
      </c>
      <c r="C88" s="11">
        <v>270</v>
      </c>
      <c r="D88" s="12">
        <v>11</v>
      </c>
      <c r="E88" s="31">
        <v>1000</v>
      </c>
      <c r="F88" s="41">
        <v>2.7000000000000002E-9</v>
      </c>
      <c r="G88" s="40">
        <v>2.6999999999999999E-5</v>
      </c>
      <c r="H88" s="69">
        <v>1.7882E-3</v>
      </c>
      <c r="I88" s="1"/>
      <c r="J88" s="6"/>
      <c r="L88" s="1"/>
    </row>
    <row r="89" spans="1:12" ht="11.25" customHeight="1" thickBot="1">
      <c r="A89" s="10" t="s">
        <v>40</v>
      </c>
      <c r="B89" s="11">
        <v>46.594000000000001</v>
      </c>
      <c r="C89" s="11">
        <v>140</v>
      </c>
      <c r="D89" s="12">
        <v>27</v>
      </c>
      <c r="E89" s="31">
        <v>10</v>
      </c>
      <c r="F89" s="41">
        <v>2.7000000000000002E-9</v>
      </c>
      <c r="G89" s="40">
        <v>2.7E-6</v>
      </c>
      <c r="H89" s="69">
        <v>1.9897000000000001E-3</v>
      </c>
      <c r="I89" s="1"/>
      <c r="J89" s="6"/>
      <c r="L89" s="1"/>
    </row>
    <row r="90" spans="1:12" ht="11.25" customHeight="1" thickBot="1">
      <c r="A90" s="10" t="s">
        <v>80</v>
      </c>
      <c r="B90" s="11">
        <v>1.1180000000000001</v>
      </c>
      <c r="C90" s="11">
        <v>11</v>
      </c>
      <c r="D90" s="12">
        <v>11</v>
      </c>
      <c r="E90" s="31">
        <v>100</v>
      </c>
      <c r="F90" s="41">
        <v>2.7E-8</v>
      </c>
      <c r="G90" s="40">
        <v>2.7E-6</v>
      </c>
      <c r="H90" s="69">
        <v>4.2935999999999998E-3</v>
      </c>
      <c r="I90" s="1"/>
      <c r="J90" s="6"/>
      <c r="L90" s="1"/>
    </row>
    <row r="91" spans="1:12" ht="11.25" customHeight="1" thickBot="1">
      <c r="A91" s="10" t="s">
        <v>12</v>
      </c>
      <c r="B91" s="11">
        <f>1200*365.242</f>
        <v>438290.4</v>
      </c>
      <c r="C91" s="11">
        <v>16</v>
      </c>
      <c r="D91" s="12">
        <v>14</v>
      </c>
      <c r="E91" s="31">
        <v>1</v>
      </c>
      <c r="F91" s="41">
        <v>2.7000000000000002E-9</v>
      </c>
      <c r="G91" s="40">
        <v>2.6999999999999999E-5</v>
      </c>
      <c r="H91" s="69">
        <v>1.0323000000000001E-2</v>
      </c>
      <c r="I91" s="1"/>
      <c r="J91" s="6"/>
      <c r="L91" s="1"/>
    </row>
    <row r="92" spans="1:12" ht="11.25" customHeight="1" thickBot="1">
      <c r="A92" s="10" t="s">
        <v>140</v>
      </c>
      <c r="B92" s="11">
        <v>59.406999999999996</v>
      </c>
      <c r="C92" s="11">
        <v>540</v>
      </c>
      <c r="D92" s="12">
        <v>81</v>
      </c>
      <c r="E92" s="31">
        <v>0.01</v>
      </c>
      <c r="F92" s="41">
        <v>2.7E-8</v>
      </c>
      <c r="G92" s="40">
        <v>2.6999999999999999E-5</v>
      </c>
      <c r="H92" s="69">
        <v>3.4822999999999999E-4</v>
      </c>
      <c r="I92" s="1"/>
      <c r="J92" s="6"/>
      <c r="L92" s="1"/>
    </row>
    <row r="93" spans="1:12" ht="11.25" customHeight="1" thickBot="1">
      <c r="A93" s="10" t="s">
        <v>208</v>
      </c>
      <c r="B93" s="11">
        <v>1.7350000000000001E-2</v>
      </c>
      <c r="C93" s="11">
        <v>2.7</v>
      </c>
      <c r="D93" s="12">
        <v>0.54</v>
      </c>
      <c r="E93" s="31">
        <v>1000</v>
      </c>
      <c r="F93" s="41">
        <v>2.7E-10</v>
      </c>
      <c r="G93" s="40">
        <v>2.7000000000000001E-7</v>
      </c>
      <c r="H93" s="69">
        <v>4.9610000000000001E-3</v>
      </c>
      <c r="I93" s="223"/>
      <c r="J93" s="223"/>
      <c r="L93" s="1"/>
    </row>
    <row r="94" spans="1:12" ht="11.25" customHeight="1" thickBot="1">
      <c r="A94" s="10" t="s">
        <v>215</v>
      </c>
      <c r="B94" s="11">
        <f>15700000*365.242</f>
        <v>5734299400</v>
      </c>
      <c r="C94" s="11">
        <v>9.9999999999999995E+59</v>
      </c>
      <c r="D94" s="12">
        <v>9.9999999999999995E+59</v>
      </c>
      <c r="E94" s="31">
        <v>1E-3</v>
      </c>
      <c r="F94" s="41">
        <v>2.7000000000000002E-9</v>
      </c>
      <c r="G94" s="40">
        <v>2.7E-6</v>
      </c>
      <c r="H94" s="70">
        <v>4.6796000000000001E-4</v>
      </c>
      <c r="I94" s="17" t="s">
        <v>228</v>
      </c>
      <c r="J94" s="66"/>
      <c r="L94" s="1"/>
    </row>
    <row r="95" spans="1:12" ht="11.25" customHeight="1" thickBot="1">
      <c r="A95" s="10" t="s">
        <v>128</v>
      </c>
      <c r="B95" s="11">
        <v>8.0251999999999999</v>
      </c>
      <c r="C95" s="11">
        <v>81</v>
      </c>
      <c r="D95" s="12">
        <v>19</v>
      </c>
      <c r="E95" s="31">
        <v>0.01</v>
      </c>
      <c r="F95" s="41">
        <v>2.7000000000000002E-9</v>
      </c>
      <c r="G95" s="40">
        <v>2.6999999999999999E-5</v>
      </c>
      <c r="H95" s="69">
        <v>3.3882000000000001E-3</v>
      </c>
      <c r="I95" s="1"/>
      <c r="J95" s="6"/>
      <c r="L95" s="1"/>
    </row>
    <row r="96" spans="1:12" ht="11.25" customHeight="1" thickBot="1">
      <c r="A96" s="10" t="s">
        <v>310</v>
      </c>
      <c r="B96" s="11">
        <f>2.295/24</f>
        <v>9.5625000000000002E-2</v>
      </c>
      <c r="C96" s="11">
        <v>11</v>
      </c>
      <c r="D96" s="12">
        <v>11</v>
      </c>
      <c r="E96" s="31">
        <v>10</v>
      </c>
      <c r="F96" s="41">
        <v>2.7E-10</v>
      </c>
      <c r="G96" s="40">
        <v>2.7E-6</v>
      </c>
      <c r="H96" s="84">
        <v>1.6490000000000001E-2</v>
      </c>
      <c r="I96" s="1"/>
      <c r="J96" s="6"/>
      <c r="L96" s="1"/>
    </row>
    <row r="97" spans="1:12" ht="11.25" customHeight="1" thickBot="1">
      <c r="A97" s="10" t="s">
        <v>311</v>
      </c>
      <c r="B97" s="11">
        <f>20.83/24</f>
        <v>0.86791666666666656</v>
      </c>
      <c r="C97" s="11">
        <v>19</v>
      </c>
      <c r="D97" s="12">
        <v>16</v>
      </c>
      <c r="E97" s="31">
        <v>0.1</v>
      </c>
      <c r="F97" s="41">
        <v>2.7E-10</v>
      </c>
      <c r="G97" s="40">
        <v>2.6999999999999999E-5</v>
      </c>
      <c r="H97" s="84">
        <v>6.0261000000000004E-3</v>
      </c>
      <c r="I97" s="1"/>
      <c r="J97" s="6"/>
      <c r="L97" s="1"/>
    </row>
    <row r="98" spans="1:12" ht="11.25" customHeight="1" thickBot="1">
      <c r="A98" s="10" t="s">
        <v>223</v>
      </c>
      <c r="B98" s="11">
        <v>2.8048999999999999</v>
      </c>
      <c r="C98" s="11">
        <v>81</v>
      </c>
      <c r="D98" s="12">
        <v>81</v>
      </c>
      <c r="E98" s="31">
        <v>100</v>
      </c>
      <c r="F98" s="41">
        <v>2.7000000000000002E-9</v>
      </c>
      <c r="G98" s="40">
        <v>2.6999999999999999E-5</v>
      </c>
      <c r="H98" s="71">
        <v>2.5994E-3</v>
      </c>
      <c r="I98" s="1"/>
      <c r="J98" s="6"/>
      <c r="L98" s="1"/>
    </row>
    <row r="99" spans="1:12" ht="11.25" customHeight="1" thickBot="1">
      <c r="A99" s="10" t="s">
        <v>65</v>
      </c>
      <c r="B99" s="11">
        <f>71.9/60/60/24</f>
        <v>8.3217592592592599E-4</v>
      </c>
      <c r="C99" s="11">
        <v>270</v>
      </c>
      <c r="D99" s="12">
        <v>0.54</v>
      </c>
      <c r="E99" s="31">
        <v>1</v>
      </c>
      <c r="F99" s="41">
        <v>2.7000000000000002E-9</v>
      </c>
      <c r="G99" s="40">
        <v>2.6999999999999999E-5</v>
      </c>
      <c r="H99" s="69">
        <v>4.764E-3</v>
      </c>
      <c r="I99" s="1"/>
      <c r="J99" s="6"/>
      <c r="L99" s="1"/>
    </row>
    <row r="100" spans="1:12" ht="11.25" customHeight="1" thickBot="1">
      <c r="A100" s="10" t="s">
        <v>64</v>
      </c>
      <c r="B100" s="11">
        <v>49.51</v>
      </c>
      <c r="C100" s="11">
        <v>270</v>
      </c>
      <c r="D100" s="12">
        <v>14</v>
      </c>
      <c r="E100" s="31">
        <v>10</v>
      </c>
      <c r="F100" s="41">
        <v>2.7000000000000002E-9</v>
      </c>
      <c r="G100" s="40">
        <v>2.6999999999999999E-5</v>
      </c>
      <c r="H100" s="69">
        <v>1.4191E-3</v>
      </c>
      <c r="I100" s="1"/>
      <c r="J100" s="6"/>
      <c r="L100" s="1"/>
    </row>
    <row r="101" spans="1:12" ht="11.25" customHeight="1" thickBot="1">
      <c r="A101" s="10" t="s">
        <v>242</v>
      </c>
      <c r="B101" s="11">
        <v>0.18687500000000001</v>
      </c>
      <c r="C101" s="11">
        <v>190</v>
      </c>
      <c r="D101" s="12">
        <v>27</v>
      </c>
      <c r="E101" s="31">
        <v>100</v>
      </c>
      <c r="F101" s="41">
        <v>2.7000000000000002E-9</v>
      </c>
      <c r="G101" s="40">
        <v>2.6999999999999999E-5</v>
      </c>
      <c r="H101" s="69">
        <v>1.0499999999999999E-3</v>
      </c>
      <c r="I101" s="1"/>
      <c r="J101" s="6"/>
      <c r="L101" s="1"/>
    </row>
    <row r="102" spans="1:12" ht="11.25" customHeight="1" thickBot="1">
      <c r="A102" s="10" t="s">
        <v>28</v>
      </c>
      <c r="B102" s="11">
        <v>73.83</v>
      </c>
      <c r="C102" s="11">
        <v>27</v>
      </c>
      <c r="D102" s="12">
        <v>16</v>
      </c>
      <c r="E102" s="31">
        <v>10</v>
      </c>
      <c r="F102" s="41">
        <v>2.7E-10</v>
      </c>
      <c r="G102" s="40">
        <v>2.7000000000000001E-7</v>
      </c>
      <c r="H102" s="69">
        <v>6.1253999999999996E-3</v>
      </c>
      <c r="I102" s="226" t="s">
        <v>187</v>
      </c>
      <c r="J102" s="226"/>
      <c r="K102" s="226"/>
    </row>
    <row r="103" spans="1:12" ht="11.25" customHeight="1" thickBot="1">
      <c r="A103" s="10" t="s">
        <v>74</v>
      </c>
      <c r="B103" s="11">
        <f>19.28/24</f>
        <v>0.80333333333333334</v>
      </c>
      <c r="C103" s="11">
        <v>8.1</v>
      </c>
      <c r="D103" s="12">
        <v>8.1</v>
      </c>
      <c r="E103" s="31">
        <v>100</v>
      </c>
      <c r="F103" s="41">
        <v>2.7000000000000002E-9</v>
      </c>
      <c r="G103" s="40">
        <v>2.7E-6</v>
      </c>
      <c r="H103" s="69">
        <v>5.3452999999999999E-3</v>
      </c>
      <c r="I103" s="226"/>
      <c r="J103" s="226"/>
      <c r="K103" s="226"/>
    </row>
    <row r="104" spans="1:12" ht="11.25" customHeight="1" thickBot="1">
      <c r="A104" s="10" t="s">
        <v>81</v>
      </c>
      <c r="B104" s="11">
        <f>12.355/24</f>
        <v>0.51479166666666665</v>
      </c>
      <c r="C104" s="11">
        <v>5.4</v>
      </c>
      <c r="D104" s="12">
        <v>5.4</v>
      </c>
      <c r="E104" s="31">
        <v>100</v>
      </c>
      <c r="F104" s="41">
        <v>2.7000000000000002E-9</v>
      </c>
      <c r="G104" s="40">
        <v>2.6999999999999999E-5</v>
      </c>
      <c r="H104" s="69">
        <v>1.0115000000000001E-2</v>
      </c>
      <c r="I104" s="1"/>
      <c r="J104" s="6"/>
      <c r="L104" s="1"/>
    </row>
    <row r="105" spans="1:12" ht="11.25" customHeight="1" thickBot="1">
      <c r="A105" s="10" t="s">
        <v>193</v>
      </c>
      <c r="B105" s="11">
        <f>35.04/24</f>
        <v>1.46</v>
      </c>
      <c r="C105" s="11">
        <v>110</v>
      </c>
      <c r="D105" s="12">
        <v>54</v>
      </c>
      <c r="E105" s="31">
        <v>100</v>
      </c>
      <c r="F105" s="41">
        <v>2.7E-8</v>
      </c>
      <c r="G105" s="40">
        <v>2.7E-6</v>
      </c>
      <c r="H105" s="69">
        <v>1.6685000000000001E-3</v>
      </c>
      <c r="I105" s="223"/>
      <c r="J105" s="223"/>
      <c r="L105" s="1"/>
    </row>
    <row r="106" spans="1:12" ht="11.25" customHeight="1" thickBot="1">
      <c r="A106" s="10" t="s">
        <v>194</v>
      </c>
      <c r="B106" s="11">
        <f>229000*365.242</f>
        <v>83640418</v>
      </c>
      <c r="C106" s="11">
        <v>1100</v>
      </c>
      <c r="D106" s="12">
        <v>1100</v>
      </c>
      <c r="E106" s="31">
        <v>1000</v>
      </c>
      <c r="F106" s="41">
        <v>2.7000000000000001E-7</v>
      </c>
      <c r="G106" s="40">
        <v>2.7E-4</v>
      </c>
      <c r="H106" s="69">
        <v>1.2339E-4</v>
      </c>
      <c r="I106" s="223"/>
      <c r="J106" s="223"/>
      <c r="L106" s="1"/>
    </row>
    <row r="107" spans="1:12" ht="11.25" customHeight="1" thickBot="1">
      <c r="A107" s="10" t="s">
        <v>203</v>
      </c>
      <c r="B107" s="11">
        <v>7.6249999999999998E-2</v>
      </c>
      <c r="C107" s="11">
        <v>220</v>
      </c>
      <c r="D107" s="12">
        <v>0.54</v>
      </c>
      <c r="E107" s="31">
        <v>1000</v>
      </c>
      <c r="F107" s="41">
        <v>2.7000000000000002E-9</v>
      </c>
      <c r="G107" s="40">
        <v>2.6999999999999999E-5</v>
      </c>
      <c r="H107" s="69">
        <v>2.4153999999999999E-4</v>
      </c>
      <c r="I107" s="1"/>
      <c r="J107" s="5"/>
      <c r="L107" s="1"/>
    </row>
    <row r="108" spans="1:12" ht="11.25" customHeight="1" thickBot="1">
      <c r="A108" s="10" t="s">
        <v>243</v>
      </c>
      <c r="B108" s="11">
        <f>10.739*365.242</f>
        <v>3922.3338380000005</v>
      </c>
      <c r="C108" s="11">
        <v>270</v>
      </c>
      <c r="D108" s="12">
        <v>270</v>
      </c>
      <c r="E108" s="31">
        <v>1000</v>
      </c>
      <c r="F108" s="41">
        <v>2.7E-6</v>
      </c>
      <c r="G108" s="40">
        <v>2.7000000000000001E-7</v>
      </c>
      <c r="H108" s="69">
        <v>1.5E-3</v>
      </c>
      <c r="I108" s="1"/>
      <c r="J108" s="5"/>
      <c r="L108" s="1"/>
    </row>
    <row r="109" spans="1:12" ht="11.25" customHeight="1" thickBot="1">
      <c r="A109" s="10" t="s">
        <v>204</v>
      </c>
      <c r="B109" s="11">
        <v>0.1867</v>
      </c>
      <c r="C109" s="11">
        <v>220</v>
      </c>
      <c r="D109" s="12">
        <v>81</v>
      </c>
      <c r="E109" s="31">
        <v>100</v>
      </c>
      <c r="F109" s="41">
        <v>2.7E-8</v>
      </c>
      <c r="G109" s="40">
        <v>0.27</v>
      </c>
      <c r="H109" s="69">
        <v>2.4486E-3</v>
      </c>
      <c r="I109" s="1"/>
      <c r="J109" s="5"/>
      <c r="L109" s="1"/>
    </row>
    <row r="110" spans="1:12" ht="11.25" customHeight="1" thickBot="1">
      <c r="A110" s="10" t="s">
        <v>244</v>
      </c>
      <c r="B110" s="11">
        <f>76.3/60/24</f>
        <v>5.2986111111111116E-2</v>
      </c>
      <c r="C110" s="11">
        <v>5.4</v>
      </c>
      <c r="D110" s="12">
        <v>5.4</v>
      </c>
      <c r="E110" s="31">
        <v>10</v>
      </c>
      <c r="F110" s="41">
        <v>2.7000000000000002E-9</v>
      </c>
      <c r="G110" s="40">
        <v>2.7E-2</v>
      </c>
      <c r="H110" s="69">
        <v>1.2500000000000001E-2</v>
      </c>
      <c r="I110" s="1"/>
      <c r="J110" s="5"/>
      <c r="L110" s="1"/>
    </row>
    <row r="111" spans="1:12" ht="11.25" customHeight="1" thickBot="1">
      <c r="A111" s="10" t="s">
        <v>51</v>
      </c>
      <c r="B111" s="11">
        <v>1.6779999999999999</v>
      </c>
      <c r="C111" s="11">
        <v>11</v>
      </c>
      <c r="D111" s="12">
        <v>11</v>
      </c>
      <c r="E111" s="31">
        <v>10</v>
      </c>
      <c r="F111" s="41">
        <v>2.7E-10</v>
      </c>
      <c r="G111" s="40">
        <v>2.7E-6</v>
      </c>
      <c r="H111" s="69">
        <v>1.6889000000000001E-2</v>
      </c>
      <c r="J111" s="5"/>
      <c r="L111" s="1"/>
    </row>
    <row r="112" spans="1:12" ht="11.25" customHeight="1" thickBot="1">
      <c r="A112" s="10" t="s">
        <v>75</v>
      </c>
      <c r="B112" s="11">
        <f>3.664/24</f>
        <v>0.15266666666666667</v>
      </c>
      <c r="C112" s="11">
        <v>2.7</v>
      </c>
      <c r="D112" s="12">
        <v>0.54</v>
      </c>
      <c r="E112" s="31">
        <v>1000</v>
      </c>
      <c r="F112" s="41">
        <v>2.7E-10</v>
      </c>
      <c r="G112" s="40">
        <v>2.7000000000000001E-7</v>
      </c>
      <c r="H112" s="69">
        <v>2.7039999999999998E-3</v>
      </c>
      <c r="J112" s="5"/>
      <c r="L112" s="1"/>
    </row>
    <row r="113" spans="1:12" ht="11.25" customHeight="1" thickBot="1">
      <c r="A113" s="10" t="s">
        <v>48</v>
      </c>
      <c r="B113" s="11">
        <v>6.6470000000000002</v>
      </c>
      <c r="C113" s="11">
        <v>810</v>
      </c>
      <c r="D113" s="12">
        <v>19</v>
      </c>
      <c r="E113" s="31">
        <v>100</v>
      </c>
      <c r="F113" s="41">
        <v>2.7E-8</v>
      </c>
      <c r="G113" s="40">
        <v>2.7E-4</v>
      </c>
      <c r="H113" s="69">
        <v>1.0785E-3</v>
      </c>
      <c r="L113" s="1"/>
    </row>
    <row r="114" spans="1:12" ht="11.25" customHeight="1" thickBot="1">
      <c r="A114" s="10" t="s">
        <v>41</v>
      </c>
      <c r="B114" s="11">
        <v>160.44</v>
      </c>
      <c r="C114" s="11">
        <v>2.7</v>
      </c>
      <c r="D114" s="12">
        <v>0.54</v>
      </c>
      <c r="E114" s="31">
        <v>10</v>
      </c>
      <c r="F114" s="41">
        <v>2.7E-10</v>
      </c>
      <c r="G114" s="40">
        <v>2.7000000000000001E-7</v>
      </c>
      <c r="H114" s="69">
        <v>7.4228000000000002E-3</v>
      </c>
      <c r="J114" s="5"/>
      <c r="L114" s="1"/>
    </row>
    <row r="115" spans="1:12" ht="11.25" customHeight="1" thickBot="1">
      <c r="A115" s="10" t="s">
        <v>4</v>
      </c>
      <c r="B115" s="11">
        <v>312.2</v>
      </c>
      <c r="C115" s="11">
        <v>27</v>
      </c>
      <c r="D115" s="12">
        <v>27</v>
      </c>
      <c r="E115" s="31">
        <v>10</v>
      </c>
      <c r="F115" s="41">
        <v>2.7E-10</v>
      </c>
      <c r="G115" s="40">
        <v>2.6999999999999999E-5</v>
      </c>
      <c r="H115" s="69">
        <v>4.9785999999999997E-3</v>
      </c>
      <c r="I115" s="4"/>
      <c r="J115" s="5"/>
      <c r="L115" s="1"/>
    </row>
    <row r="116" spans="1:12" ht="11.25" customHeight="1" thickBot="1">
      <c r="A116" s="10" t="s">
        <v>134</v>
      </c>
      <c r="B116" s="11">
        <f>2.5789/24</f>
        <v>0.10745416666666667</v>
      </c>
      <c r="C116" s="11">
        <v>8.1</v>
      </c>
      <c r="D116" s="12">
        <v>8.1</v>
      </c>
      <c r="E116" s="31">
        <v>100</v>
      </c>
      <c r="F116" s="41">
        <v>2.7E-10</v>
      </c>
      <c r="G116" s="40">
        <v>2.7E-6</v>
      </c>
      <c r="H116" s="69">
        <v>1.4940999999999999E-2</v>
      </c>
      <c r="I116" s="4"/>
      <c r="J116" s="5"/>
      <c r="L116" s="1"/>
    </row>
    <row r="117" spans="1:12" ht="11.25" customHeight="1" thickBot="1">
      <c r="A117" s="10" t="s">
        <v>209</v>
      </c>
      <c r="B117" s="11">
        <f>4000*365.242</f>
        <v>1460968</v>
      </c>
      <c r="C117" s="11">
        <v>1100</v>
      </c>
      <c r="D117" s="12">
        <v>540</v>
      </c>
      <c r="E117" s="31">
        <v>100</v>
      </c>
      <c r="F117" s="41">
        <v>2.7E-8</v>
      </c>
      <c r="G117" s="40">
        <v>2.7000000000000001E-3</v>
      </c>
      <c r="H117" s="69">
        <v>9.3485000000000004E-5</v>
      </c>
      <c r="I117" s="2"/>
      <c r="J117" s="3"/>
      <c r="L117" s="1"/>
    </row>
    <row r="118" spans="1:12" ht="11.25" customHeight="1" thickBot="1">
      <c r="A118" s="10" t="s">
        <v>210</v>
      </c>
      <c r="B118" s="11">
        <f>6.85/24</f>
        <v>0.28541666666666665</v>
      </c>
      <c r="C118" s="11">
        <v>2.7</v>
      </c>
      <c r="D118" s="12">
        <v>0.54</v>
      </c>
      <c r="E118" s="31">
        <v>10</v>
      </c>
      <c r="F118" s="41">
        <v>2.7E-10</v>
      </c>
      <c r="G118" s="40">
        <v>2.7000000000000001E-7</v>
      </c>
      <c r="H118" s="69">
        <v>1.3353E-2</v>
      </c>
      <c r="I118" s="2"/>
      <c r="J118" s="3"/>
      <c r="L118" s="1"/>
    </row>
    <row r="119" spans="1:12" ht="11.25" customHeight="1" thickBot="1">
      <c r="A119" s="10" t="s">
        <v>166</v>
      </c>
      <c r="B119" s="11">
        <f>65.924/24</f>
        <v>2.7468333333333335</v>
      </c>
      <c r="C119" s="11">
        <v>27</v>
      </c>
      <c r="D119" s="12">
        <v>16</v>
      </c>
      <c r="E119" s="31">
        <v>100</v>
      </c>
      <c r="F119" s="41">
        <v>2.7000000000000002E-9</v>
      </c>
      <c r="G119" s="40">
        <v>2.6999999999999999E-5</v>
      </c>
      <c r="H119" s="69">
        <v>3.2674000000000002E-3</v>
      </c>
      <c r="I119" s="2"/>
      <c r="J119" s="3"/>
      <c r="L119" s="1"/>
    </row>
    <row r="120" spans="1:12" ht="11.25" customHeight="1" thickBot="1">
      <c r="A120" s="10" t="s">
        <v>29</v>
      </c>
      <c r="B120" s="11">
        <f>2.6018*365.242</f>
        <v>950.28663559999995</v>
      </c>
      <c r="C120" s="11">
        <v>14</v>
      </c>
      <c r="D120" s="12">
        <v>14</v>
      </c>
      <c r="E120" s="31">
        <v>10</v>
      </c>
      <c r="F120" s="41">
        <v>2.7E-10</v>
      </c>
      <c r="G120" s="40">
        <v>2.6999999999999999E-5</v>
      </c>
      <c r="H120" s="69">
        <v>1.4149E-2</v>
      </c>
      <c r="I120" s="66"/>
      <c r="J120" s="3"/>
      <c r="L120" s="1"/>
    </row>
    <row r="121" spans="1:12" ht="11.25" customHeight="1" thickBot="1">
      <c r="A121" s="10" t="s">
        <v>58</v>
      </c>
      <c r="B121" s="11">
        <f>14.997/24</f>
        <v>0.62487499999999996</v>
      </c>
      <c r="C121" s="11">
        <v>5.4</v>
      </c>
      <c r="D121" s="12">
        <v>5.4</v>
      </c>
      <c r="E121" s="31">
        <v>10</v>
      </c>
      <c r="F121" s="41">
        <v>2.7E-10</v>
      </c>
      <c r="G121" s="40">
        <v>2.7E-6</v>
      </c>
      <c r="H121" s="69">
        <v>2.7713000000000002E-2</v>
      </c>
      <c r="I121" s="66"/>
      <c r="J121" s="3"/>
      <c r="L121" s="1"/>
    </row>
    <row r="122" spans="1:12" ht="11.25" customHeight="1" thickBot="1">
      <c r="A122" s="10" t="s">
        <v>240</v>
      </c>
      <c r="B122" s="11">
        <v>10.15</v>
      </c>
      <c r="C122" s="11">
        <v>2.7</v>
      </c>
      <c r="D122" s="12">
        <v>0.54</v>
      </c>
      <c r="E122" s="31">
        <v>1</v>
      </c>
      <c r="F122" s="41">
        <v>2.7E-10</v>
      </c>
      <c r="G122" s="40">
        <v>2.7000000000000001E-7</v>
      </c>
      <c r="H122" s="69">
        <v>5.7679000000000003E-3</v>
      </c>
      <c r="I122" s="222"/>
      <c r="J122" s="223"/>
      <c r="K122" s="223"/>
      <c r="L122" s="1"/>
    </row>
    <row r="123" spans="1:12" ht="11.25" customHeight="1" thickBot="1">
      <c r="A123" s="10" t="s">
        <v>30</v>
      </c>
      <c r="B123" s="11">
        <v>34.99</v>
      </c>
      <c r="C123" s="11">
        <v>27</v>
      </c>
      <c r="D123" s="12">
        <v>27</v>
      </c>
      <c r="E123" s="31">
        <v>10</v>
      </c>
      <c r="F123" s="41">
        <v>2.7E-10</v>
      </c>
      <c r="G123" s="40">
        <v>2.6999999999999999E-5</v>
      </c>
      <c r="H123" s="69">
        <v>4.7949000000000004E-3</v>
      </c>
      <c r="I123" s="66"/>
      <c r="J123" s="3"/>
      <c r="L123" s="1"/>
    </row>
    <row r="124" spans="1:12" ht="11.25" customHeight="1" thickBot="1">
      <c r="A124" s="10" t="s">
        <v>114</v>
      </c>
      <c r="B124" s="11">
        <f>72.1/60/24</f>
        <v>5.0069444444444444E-2</v>
      </c>
      <c r="C124" s="11">
        <v>24</v>
      </c>
      <c r="D124" s="12">
        <v>16</v>
      </c>
      <c r="E124" s="31">
        <v>100</v>
      </c>
      <c r="F124" s="41">
        <v>2.7E-10</v>
      </c>
      <c r="G124" s="40">
        <v>2.6999999999999999E-5</v>
      </c>
      <c r="H124" s="69">
        <v>6.7115999999999999E-3</v>
      </c>
      <c r="I124" s="66"/>
      <c r="J124" s="3"/>
      <c r="L124" s="1"/>
    </row>
    <row r="125" spans="1:12" ht="11.25" customHeight="1" thickBot="1">
      <c r="A125" s="10" t="s">
        <v>115</v>
      </c>
      <c r="B125" s="11">
        <f>58.7/60/60/24</f>
        <v>6.7939814814814816E-4</v>
      </c>
      <c r="C125" s="11">
        <v>11</v>
      </c>
      <c r="D125" s="12">
        <v>0.54</v>
      </c>
      <c r="E125" s="31">
        <v>1</v>
      </c>
      <c r="F125" s="41">
        <v>2.7E-10</v>
      </c>
      <c r="G125" s="40">
        <v>2.7E-6</v>
      </c>
      <c r="H125" s="69">
        <v>4.4032999999999997E-3</v>
      </c>
      <c r="I125" s="66"/>
      <c r="J125" s="3"/>
      <c r="L125" s="1"/>
    </row>
    <row r="126" spans="1:12" ht="11.25" customHeight="1" thickBot="1">
      <c r="A126" s="10" t="s">
        <v>96</v>
      </c>
      <c r="B126" s="11">
        <v>10.98</v>
      </c>
      <c r="C126" s="11">
        <v>160</v>
      </c>
      <c r="D126" s="12">
        <v>16</v>
      </c>
      <c r="E126" s="31">
        <v>10</v>
      </c>
      <c r="F126" s="41">
        <v>2.7000000000000002E-9</v>
      </c>
      <c r="G126" s="40">
        <v>2.6999999999999999E-5</v>
      </c>
      <c r="H126" s="69">
        <v>2.4228000000000001E-3</v>
      </c>
      <c r="I126" s="66"/>
      <c r="J126" s="3"/>
      <c r="L126" s="1"/>
    </row>
    <row r="127" spans="1:12" ht="11.25" customHeight="1" thickBot="1">
      <c r="A127" s="10" t="s">
        <v>44</v>
      </c>
      <c r="B127" s="11">
        <f>2144000*365.242</f>
        <v>783078848</v>
      </c>
      <c r="C127" s="11">
        <v>540</v>
      </c>
      <c r="D127" s="12">
        <v>5.3999999999999999E-2</v>
      </c>
      <c r="E127" s="31">
        <v>0.01</v>
      </c>
      <c r="F127" s="41">
        <v>2.7E-11</v>
      </c>
      <c r="G127" s="40">
        <v>2.7E-8</v>
      </c>
      <c r="H127" s="69">
        <v>2.8778999999999999E-2</v>
      </c>
      <c r="I127" s="40"/>
      <c r="J127" s="35"/>
      <c r="L127" s="1"/>
    </row>
    <row r="128" spans="1:12" ht="11.25" customHeight="1" thickBot="1">
      <c r="A128" s="10" t="s">
        <v>52</v>
      </c>
      <c r="B128" s="11">
        <v>2.3559999999999999</v>
      </c>
      <c r="C128" s="11">
        <v>190</v>
      </c>
      <c r="D128" s="12">
        <v>11</v>
      </c>
      <c r="E128" s="31">
        <v>100</v>
      </c>
      <c r="F128" s="41">
        <v>2.7000000000000002E-9</v>
      </c>
      <c r="G128" s="40">
        <v>2.7E-4</v>
      </c>
      <c r="H128" s="69">
        <v>2.4624999999999998E-3</v>
      </c>
      <c r="I128" s="66"/>
      <c r="L128" s="1"/>
    </row>
    <row r="129" spans="1:12" ht="11.25" customHeight="1" thickBot="1">
      <c r="A129" s="10" t="s">
        <v>206</v>
      </c>
      <c r="B129" s="11">
        <v>15.4</v>
      </c>
      <c r="C129" s="11">
        <v>270</v>
      </c>
      <c r="D129" s="12">
        <v>54</v>
      </c>
      <c r="E129" s="31">
        <v>100</v>
      </c>
      <c r="F129" s="41">
        <v>2.7000000000000002E-9</v>
      </c>
      <c r="G129" s="40">
        <v>2.7E-4</v>
      </c>
      <c r="H129" s="69">
        <v>1.1835999999999999E-3</v>
      </c>
      <c r="I129" s="223"/>
      <c r="J129" s="223"/>
      <c r="L129" s="1"/>
    </row>
    <row r="130" spans="1:12" ht="11.25" customHeight="1" thickBot="1">
      <c r="A130" s="10" t="s">
        <v>63</v>
      </c>
      <c r="B130" s="11">
        <v>14.268000000000001</v>
      </c>
      <c r="C130" s="11">
        <v>14</v>
      </c>
      <c r="D130" s="12">
        <v>14</v>
      </c>
      <c r="E130" s="31">
        <v>0.1</v>
      </c>
      <c r="F130" s="41">
        <v>2.7E-8</v>
      </c>
      <c r="G130" s="40">
        <v>2.7E-6</v>
      </c>
      <c r="H130" s="69">
        <v>4.1193999999999996E-3</v>
      </c>
      <c r="I130" s="66"/>
      <c r="J130" s="3"/>
      <c r="L130" s="1"/>
    </row>
    <row r="131" spans="1:12" ht="11.25" customHeight="1" thickBot="1">
      <c r="A131" s="10" t="s">
        <v>137</v>
      </c>
      <c r="B131" s="11">
        <v>25.35</v>
      </c>
      <c r="C131" s="11">
        <v>1100</v>
      </c>
      <c r="D131" s="12">
        <v>27</v>
      </c>
      <c r="E131" s="31">
        <v>1</v>
      </c>
      <c r="F131" s="41">
        <v>2.7E-6</v>
      </c>
      <c r="G131" s="40">
        <v>2.7000000000000001E-3</v>
      </c>
      <c r="H131" s="69">
        <v>4.5408999999999998E-4</v>
      </c>
      <c r="I131" s="66"/>
      <c r="J131" s="3"/>
      <c r="L131" s="1"/>
    </row>
    <row r="132" spans="1:12" ht="11.25" customHeight="1" thickBot="1">
      <c r="A132" s="10" t="s">
        <v>31</v>
      </c>
      <c r="B132" s="11">
        <v>26.975000000000001</v>
      </c>
      <c r="C132" s="11">
        <v>140</v>
      </c>
      <c r="D132" s="12">
        <v>19</v>
      </c>
      <c r="E132" s="31">
        <v>100</v>
      </c>
      <c r="F132" s="41">
        <v>2.7000000000000002E-9</v>
      </c>
      <c r="G132" s="40">
        <v>2.7E-4</v>
      </c>
      <c r="H132" s="69">
        <v>2.4275999999999998E-3</v>
      </c>
      <c r="I132" s="66"/>
      <c r="J132" s="3"/>
      <c r="L132" s="1"/>
    </row>
    <row r="133" spans="1:12" ht="11.25" customHeight="1" thickBot="1">
      <c r="A133" s="10" t="s">
        <v>216</v>
      </c>
      <c r="B133" s="11">
        <f>51.92/24</f>
        <v>2.1633333333333336</v>
      </c>
      <c r="C133" s="11">
        <v>110</v>
      </c>
      <c r="D133" s="12">
        <v>81</v>
      </c>
      <c r="E133" s="31">
        <v>100</v>
      </c>
      <c r="F133" s="41">
        <v>2.7000000000000002E-9</v>
      </c>
      <c r="G133" s="40">
        <v>2.6999999999999999E-5</v>
      </c>
      <c r="H133" s="72">
        <v>2.1353000000000001E-3</v>
      </c>
      <c r="I133" s="66"/>
      <c r="J133" s="3"/>
      <c r="L133" s="1"/>
    </row>
    <row r="134" spans="1:12" ht="11.25" customHeight="1" thickBot="1">
      <c r="A134" s="10" t="s">
        <v>217</v>
      </c>
      <c r="B134" s="11">
        <f>22.2*365.242</f>
        <v>8108.3724000000002</v>
      </c>
      <c r="C134" s="11">
        <v>27</v>
      </c>
      <c r="D134" s="12">
        <v>1.4</v>
      </c>
      <c r="E134" s="31">
        <v>0.01</v>
      </c>
      <c r="F134" s="41">
        <v>2.7E-10</v>
      </c>
      <c r="G134" s="40">
        <v>2.7000000000000001E-7</v>
      </c>
      <c r="H134" s="72">
        <v>2.3059999999999999E-4</v>
      </c>
      <c r="I134" s="66"/>
      <c r="J134" s="3"/>
      <c r="L134" s="1"/>
    </row>
    <row r="135" spans="1:12" ht="11.25" customHeight="1" thickBot="1">
      <c r="A135" s="10" t="s">
        <v>199</v>
      </c>
      <c r="B135" s="11">
        <v>16.989999999999998</v>
      </c>
      <c r="C135" s="11">
        <v>1100</v>
      </c>
      <c r="D135" s="12">
        <v>1100</v>
      </c>
      <c r="E135" s="31">
        <v>100</v>
      </c>
      <c r="F135" s="41">
        <v>2.7E-8</v>
      </c>
      <c r="G135" s="40">
        <v>2.7000000000000001E-3</v>
      </c>
      <c r="H135" s="69">
        <v>1.1561E-4</v>
      </c>
      <c r="I135" s="223"/>
      <c r="J135" s="223"/>
      <c r="L135" s="1"/>
    </row>
    <row r="136" spans="1:12" ht="11.25" customHeight="1" thickBot="1">
      <c r="A136" s="10" t="s">
        <v>294</v>
      </c>
      <c r="B136" s="11">
        <f>13.59/24</f>
        <v>0.56625000000000003</v>
      </c>
      <c r="C136" s="11">
        <v>54</v>
      </c>
      <c r="D136" s="12">
        <v>14</v>
      </c>
      <c r="E136" s="31">
        <v>1000</v>
      </c>
      <c r="F136" s="41">
        <v>2.7E-8</v>
      </c>
      <c r="G136" s="40">
        <v>2.6999999999999999E-5</v>
      </c>
      <c r="H136" s="69">
        <v>2.1424999999999999E-3</v>
      </c>
      <c r="I136" s="66"/>
      <c r="J136" s="3"/>
      <c r="L136" s="1"/>
    </row>
    <row r="137" spans="1:12" ht="11.25" customHeight="1" thickBot="1">
      <c r="A137" s="10" t="s">
        <v>235</v>
      </c>
      <c r="B137" s="11">
        <v>0.22916666599999999</v>
      </c>
      <c r="C137" s="11">
        <v>2.7</v>
      </c>
      <c r="D137" s="12">
        <v>0.54</v>
      </c>
      <c r="E137" s="31">
        <v>1</v>
      </c>
      <c r="F137" s="41">
        <v>2.7E-10</v>
      </c>
      <c r="G137" s="40">
        <v>2.7000000000000001E-7</v>
      </c>
      <c r="H137" s="69">
        <v>1.2999999999999999E-2</v>
      </c>
      <c r="I137" s="222"/>
      <c r="J137" s="223"/>
      <c r="L137" s="1"/>
    </row>
    <row r="138" spans="1:12" ht="11.25" customHeight="1" thickBot="1">
      <c r="A138" s="10" t="s">
        <v>184</v>
      </c>
      <c r="B138" s="11">
        <f>2.6234*365.242</f>
        <v>958.17586280000012</v>
      </c>
      <c r="C138" s="11">
        <v>1100</v>
      </c>
      <c r="D138" s="12">
        <v>54</v>
      </c>
      <c r="E138" s="31">
        <v>10</v>
      </c>
      <c r="F138" s="41">
        <v>2.7000000000000001E-7</v>
      </c>
      <c r="G138" s="40">
        <v>2.7E-4</v>
      </c>
      <c r="H138" s="69">
        <v>3.6730999999999998E-4</v>
      </c>
      <c r="I138" s="66"/>
      <c r="J138" s="3"/>
      <c r="L138" s="1"/>
    </row>
    <row r="139" spans="1:12" ht="11.25" customHeight="1" thickBot="1">
      <c r="A139" s="10" t="s">
        <v>116</v>
      </c>
      <c r="B139" s="11">
        <v>2.2120000000000002</v>
      </c>
      <c r="C139" s="11">
        <v>54</v>
      </c>
      <c r="D139" s="12">
        <v>16</v>
      </c>
      <c r="E139" s="31">
        <v>100</v>
      </c>
      <c r="F139" s="41">
        <v>2.7E-8</v>
      </c>
      <c r="G139" s="40">
        <v>2.6999999999999999E-5</v>
      </c>
      <c r="H139" s="69">
        <v>2.2315E-3</v>
      </c>
      <c r="I139" s="66"/>
      <c r="J139" s="3"/>
      <c r="L139" s="1"/>
    </row>
    <row r="140" spans="1:12" ht="11.25" customHeight="1" thickBot="1">
      <c r="A140" s="10" t="s">
        <v>117</v>
      </c>
      <c r="B140" s="11">
        <v>1.1830000000000001</v>
      </c>
      <c r="C140" s="11">
        <v>54</v>
      </c>
      <c r="D140" s="12">
        <v>16</v>
      </c>
      <c r="E140" s="31">
        <v>100</v>
      </c>
      <c r="F140" s="41">
        <v>2.7000000000000002E-9</v>
      </c>
      <c r="G140" s="40">
        <v>2.6999999999999999E-5</v>
      </c>
      <c r="H140" s="69">
        <v>3.7961000000000002E-3</v>
      </c>
      <c r="I140" s="66"/>
      <c r="J140" s="3"/>
      <c r="L140" s="1"/>
    </row>
    <row r="141" spans="1:12" ht="11.25" customHeight="1" thickBot="1">
      <c r="A141" s="10" t="s">
        <v>196</v>
      </c>
      <c r="B141" s="11">
        <v>138.38</v>
      </c>
      <c r="C141" s="11">
        <v>1100</v>
      </c>
      <c r="D141" s="12">
        <v>0.54</v>
      </c>
      <c r="E141" s="31">
        <v>0.01</v>
      </c>
      <c r="F141" s="41">
        <v>2.7E-10</v>
      </c>
      <c r="G141" s="40">
        <v>2.7000000000000001E-7</v>
      </c>
      <c r="H141" s="69">
        <v>3.1446000000000002E-2</v>
      </c>
      <c r="I141" s="223"/>
      <c r="J141" s="223"/>
      <c r="L141" s="1"/>
    </row>
    <row r="142" spans="1:12" ht="11.25" customHeight="1" thickBot="1">
      <c r="A142" s="10" t="s">
        <v>200</v>
      </c>
      <c r="B142" s="11">
        <f>19.12/24</f>
        <v>0.79666666666666675</v>
      </c>
      <c r="C142" s="11">
        <v>11</v>
      </c>
      <c r="D142" s="12">
        <v>11</v>
      </c>
      <c r="E142" s="31">
        <v>100</v>
      </c>
      <c r="F142" s="41">
        <v>2.7000000000000002E-9</v>
      </c>
      <c r="G142" s="40">
        <v>2.7E-6</v>
      </c>
      <c r="H142" s="69">
        <v>5.1403999999999998E-3</v>
      </c>
      <c r="I142" s="223"/>
      <c r="J142" s="223"/>
      <c r="L142" s="1"/>
    </row>
    <row r="143" spans="1:12" ht="11.25" customHeight="1" thickBot="1">
      <c r="A143" s="10" t="s">
        <v>118</v>
      </c>
      <c r="B143" s="11">
        <v>13.57</v>
      </c>
      <c r="C143" s="11">
        <v>81</v>
      </c>
      <c r="D143" s="12">
        <v>16</v>
      </c>
      <c r="E143" s="31">
        <v>10</v>
      </c>
      <c r="F143" s="41">
        <v>2.7000000000000001E-7</v>
      </c>
      <c r="G143" s="40">
        <v>2.6999999999999999E-5</v>
      </c>
      <c r="H143" s="69">
        <v>1.8709E-3</v>
      </c>
      <c r="I143" s="1"/>
      <c r="J143" s="6"/>
      <c r="L143" s="1"/>
    </row>
    <row r="144" spans="1:12" ht="11.25" customHeight="1" thickBot="1">
      <c r="A144" s="10" t="s">
        <v>190</v>
      </c>
      <c r="B144" s="11">
        <v>4.33</v>
      </c>
      <c r="C144" s="11">
        <v>1100</v>
      </c>
      <c r="D144" s="12">
        <v>14</v>
      </c>
      <c r="E144" s="31">
        <v>100</v>
      </c>
      <c r="F144" s="41">
        <v>2.7E-8</v>
      </c>
      <c r="G144" s="40">
        <v>2.7E-4</v>
      </c>
      <c r="H144" s="69">
        <v>8.3613000000000003E-4</v>
      </c>
      <c r="I144" s="1"/>
      <c r="J144" s="6"/>
      <c r="L144" s="1"/>
    </row>
    <row r="145" spans="1:12" ht="11.25" customHeight="1" thickBot="1">
      <c r="A145" s="10" t="s">
        <v>191</v>
      </c>
      <c r="B145" s="11">
        <v>4.01</v>
      </c>
      <c r="C145" s="11">
        <v>270</v>
      </c>
      <c r="D145" s="12">
        <v>14</v>
      </c>
      <c r="E145" s="31">
        <v>100</v>
      </c>
      <c r="F145" s="41">
        <v>2.7000000000000002E-9</v>
      </c>
      <c r="G145" s="40">
        <v>2.6999999999999999E-5</v>
      </c>
      <c r="H145" s="69">
        <v>1.4549999999999999E-3</v>
      </c>
      <c r="I145" s="1"/>
      <c r="J145" s="6"/>
      <c r="L145" s="1"/>
    </row>
    <row r="146" spans="1:12" ht="11.25" customHeight="1" thickBot="1">
      <c r="A146" s="10" t="s">
        <v>192</v>
      </c>
      <c r="B146" s="11">
        <f>19.8915/24</f>
        <v>0.82881250000000006</v>
      </c>
      <c r="C146" s="11">
        <v>5400</v>
      </c>
      <c r="D146" s="12">
        <v>16</v>
      </c>
      <c r="E146" s="31">
        <v>1000</v>
      </c>
      <c r="F146" s="41">
        <v>2.7000000000000002E-9</v>
      </c>
      <c r="G146" s="40">
        <v>2.6999999999999999E-5</v>
      </c>
      <c r="H146" s="69">
        <v>1.6387999999999999E-3</v>
      </c>
      <c r="I146" s="1"/>
      <c r="J146" s="6"/>
      <c r="L146" s="1"/>
    </row>
    <row r="147" spans="1:12" ht="11.25" customHeight="1" thickBot="1">
      <c r="A147" s="10" t="s">
        <v>224</v>
      </c>
      <c r="B147" s="11">
        <f>87.7*365.242</f>
        <v>32031.723400000003</v>
      </c>
      <c r="C147" s="11">
        <v>270</v>
      </c>
      <c r="D147" s="12">
        <v>2.7E-2</v>
      </c>
      <c r="E147" s="31">
        <v>0.01</v>
      </c>
      <c r="F147" s="41">
        <v>2.7E-11</v>
      </c>
      <c r="G147" s="40">
        <v>2.7000000000000001E-7</v>
      </c>
      <c r="H147" s="73">
        <v>3.2586999999999998E-2</v>
      </c>
      <c r="I147" s="1"/>
      <c r="J147" s="6"/>
      <c r="L147" s="1"/>
    </row>
    <row r="148" spans="1:12" ht="11.25" customHeight="1" thickBot="1">
      <c r="A148" s="10" t="s">
        <v>45</v>
      </c>
      <c r="B148" s="11">
        <f>24110*365.242</f>
        <v>8805984.620000001</v>
      </c>
      <c r="C148" s="11">
        <v>270</v>
      </c>
      <c r="D148" s="12">
        <v>2.7E-2</v>
      </c>
      <c r="E148" s="31">
        <v>0.01</v>
      </c>
      <c r="F148" s="41">
        <v>2.7E-11</v>
      </c>
      <c r="G148" s="40">
        <v>2.7000000000000001E-7</v>
      </c>
      <c r="H148" s="69">
        <v>3.0550999999999998E-2</v>
      </c>
      <c r="I148" s="1"/>
      <c r="J148" s="6"/>
      <c r="L148" s="1"/>
    </row>
    <row r="149" spans="1:12" ht="11.25" customHeight="1" thickBot="1">
      <c r="A149" s="10" t="s">
        <v>225</v>
      </c>
      <c r="B149" s="11">
        <f>6561*365.242</f>
        <v>2396352.7620000001</v>
      </c>
      <c r="C149" s="11">
        <v>270</v>
      </c>
      <c r="D149" s="12">
        <v>2.7E-2</v>
      </c>
      <c r="E149" s="31">
        <v>0.01</v>
      </c>
      <c r="F149" s="41">
        <v>2.7E-11</v>
      </c>
      <c r="G149" s="40">
        <v>2.7E-8</v>
      </c>
      <c r="H149" s="73">
        <v>3.0613999999999999E-2</v>
      </c>
      <c r="I149" s="1"/>
      <c r="J149" s="6"/>
      <c r="L149" s="1"/>
    </row>
    <row r="150" spans="1:12" ht="11.25" customHeight="1" thickBot="1">
      <c r="A150" s="10" t="s">
        <v>226</v>
      </c>
      <c r="B150" s="11">
        <f>14.329*365.242</f>
        <v>5233.5526180000006</v>
      </c>
      <c r="C150" s="11">
        <v>1100</v>
      </c>
      <c r="D150" s="12">
        <v>1.6</v>
      </c>
      <c r="E150" s="31">
        <v>1</v>
      </c>
      <c r="F150" s="41">
        <v>2.7000000000000002E-9</v>
      </c>
      <c r="G150" s="40">
        <v>2.7E-6</v>
      </c>
      <c r="H150" s="74">
        <v>3.1003000000000001E-5</v>
      </c>
      <c r="I150" s="1"/>
      <c r="J150" s="6"/>
      <c r="L150" s="1"/>
    </row>
    <row r="151" spans="1:12" ht="11.25" customHeight="1" thickBot="1">
      <c r="A151" s="10" t="s">
        <v>218</v>
      </c>
      <c r="B151" s="11">
        <v>11.43</v>
      </c>
      <c r="C151" s="11">
        <v>11</v>
      </c>
      <c r="D151" s="12">
        <v>0.19</v>
      </c>
      <c r="E151" s="31">
        <v>1</v>
      </c>
      <c r="F151" s="41">
        <v>2.7000000000000002E-9</v>
      </c>
      <c r="G151" s="40">
        <v>2.7E-6</v>
      </c>
      <c r="H151" s="73">
        <v>3.4972999999999997E-2</v>
      </c>
      <c r="I151" s="1"/>
      <c r="J151" s="6"/>
      <c r="L151" s="1"/>
    </row>
    <row r="152" spans="1:12" ht="11.25" customHeight="1" thickBot="1">
      <c r="A152" s="10" t="s">
        <v>219</v>
      </c>
      <c r="B152" s="11">
        <v>3.6318999999999999</v>
      </c>
      <c r="C152" s="11">
        <v>11</v>
      </c>
      <c r="D152" s="12">
        <v>0.54</v>
      </c>
      <c r="E152" s="31">
        <v>10</v>
      </c>
      <c r="F152" s="41">
        <v>2.7E-10</v>
      </c>
      <c r="G152" s="40">
        <v>2.7E-6</v>
      </c>
      <c r="H152" s="73">
        <v>3.3714000000000001E-2</v>
      </c>
      <c r="I152" s="1"/>
      <c r="J152" s="6"/>
      <c r="L152" s="1"/>
    </row>
    <row r="153" spans="1:12" ht="11.25" customHeight="1" thickBot="1">
      <c r="A153" s="10" t="s">
        <v>220</v>
      </c>
      <c r="B153" s="11">
        <v>584021.95799999998</v>
      </c>
      <c r="C153" s="11">
        <v>5.4</v>
      </c>
      <c r="D153" s="12">
        <v>8.1000000000000003E-2</v>
      </c>
      <c r="E153" s="31">
        <v>0.1</v>
      </c>
      <c r="F153" s="41">
        <v>2.7E-10</v>
      </c>
      <c r="G153" s="40">
        <v>2.7000000000000001E-7</v>
      </c>
      <c r="H153" s="73">
        <v>2.8393999999999999E-2</v>
      </c>
      <c r="I153" s="1"/>
      <c r="J153" s="6"/>
      <c r="L153" s="1"/>
    </row>
    <row r="154" spans="1:12" ht="11.25" customHeight="1" thickBot="1">
      <c r="A154" s="10" t="s">
        <v>76</v>
      </c>
      <c r="B154" s="11">
        <f>32.82</f>
        <v>32.82</v>
      </c>
      <c r="C154" s="11">
        <v>27</v>
      </c>
      <c r="D154" s="12">
        <v>27</v>
      </c>
      <c r="E154" s="31">
        <v>10</v>
      </c>
      <c r="F154" s="41">
        <v>2.7E-10</v>
      </c>
      <c r="G154" s="40">
        <v>2.6999999999999999E-5</v>
      </c>
      <c r="H154" s="69">
        <v>6.3144999999999998E-3</v>
      </c>
      <c r="I154" s="1"/>
      <c r="J154" s="6"/>
      <c r="L154" s="1"/>
    </row>
    <row r="155" spans="1:12" ht="11.25" customHeight="1" thickBot="1">
      <c r="A155" s="10" t="s">
        <v>77</v>
      </c>
      <c r="B155" s="11">
        <v>18.641999999999999</v>
      </c>
      <c r="C155" s="11">
        <v>14</v>
      </c>
      <c r="D155" s="12">
        <v>14</v>
      </c>
      <c r="E155" s="31">
        <v>10</v>
      </c>
      <c r="F155" s="41">
        <v>2.7000000000000002E-9</v>
      </c>
      <c r="G155" s="40">
        <v>2.7E-6</v>
      </c>
      <c r="H155" s="69">
        <v>4.5170000000000002E-3</v>
      </c>
      <c r="I155" s="1"/>
      <c r="J155" s="6"/>
      <c r="L155" s="1"/>
    </row>
    <row r="156" spans="1:12" ht="11.25" customHeight="1" thickBot="1">
      <c r="A156" s="10" t="s">
        <v>167</v>
      </c>
      <c r="B156" s="11">
        <f>14.14/24</f>
        <v>0.58916666666666673</v>
      </c>
      <c r="C156" s="11">
        <v>2.7</v>
      </c>
      <c r="D156" s="12">
        <v>0.54</v>
      </c>
      <c r="E156" s="31">
        <v>1</v>
      </c>
      <c r="F156" s="41">
        <v>2.7E-10</v>
      </c>
      <c r="G156" s="40">
        <v>2.7000000000000001E-7</v>
      </c>
      <c r="H156" s="69">
        <v>7.5891999999999999E-3</v>
      </c>
      <c r="I156" s="1"/>
      <c r="J156" s="6"/>
      <c r="L156" s="1"/>
    </row>
    <row r="157" spans="1:12" ht="11.25" customHeight="1" thickBot="1">
      <c r="A157" s="10" t="s">
        <v>146</v>
      </c>
      <c r="B157" s="11">
        <f>64.2/24</f>
        <v>2.6750000000000003</v>
      </c>
      <c r="C157" s="11">
        <v>2.7</v>
      </c>
      <c r="D157" s="12">
        <v>0.54</v>
      </c>
      <c r="E157" s="31">
        <v>10</v>
      </c>
      <c r="F157" s="41">
        <v>2.7E-10</v>
      </c>
      <c r="G157" s="40">
        <v>2.7000000000000001E-7</v>
      </c>
      <c r="H157" s="69">
        <v>1.1792E-2</v>
      </c>
      <c r="I157" s="1"/>
      <c r="J157" s="6"/>
      <c r="L157" s="1"/>
    </row>
    <row r="158" spans="1:12" ht="11.25" customHeight="1" thickBot="1">
      <c r="A158" s="10" t="s">
        <v>70</v>
      </c>
      <c r="B158" s="11">
        <v>3.7193000000000001</v>
      </c>
      <c r="C158" s="11">
        <v>54</v>
      </c>
      <c r="D158" s="12">
        <v>16</v>
      </c>
      <c r="E158" s="31">
        <v>100</v>
      </c>
      <c r="F158" s="41">
        <v>2.7E-8</v>
      </c>
      <c r="G158" s="40">
        <v>2.6999999999999999E-5</v>
      </c>
      <c r="H158" s="69">
        <v>2.1383000000000001E-3</v>
      </c>
      <c r="I158" s="1"/>
      <c r="J158" s="6"/>
      <c r="L158" s="1"/>
    </row>
    <row r="159" spans="1:12" ht="11.25" customHeight="1" thickBot="1">
      <c r="A159" s="10" t="s">
        <v>71</v>
      </c>
      <c r="B159" s="11">
        <f>17.004/24</f>
        <v>0.70850000000000002</v>
      </c>
      <c r="C159" s="11">
        <v>11</v>
      </c>
      <c r="D159" s="12">
        <v>11</v>
      </c>
      <c r="E159" s="31">
        <v>1000</v>
      </c>
      <c r="F159" s="41">
        <v>2.7000000000000002E-9</v>
      </c>
      <c r="G159" s="40">
        <v>2.7E-6</v>
      </c>
      <c r="H159" s="69">
        <v>4.9652999999999997E-3</v>
      </c>
      <c r="I159" s="1"/>
      <c r="J159" s="6"/>
      <c r="L159" s="1"/>
    </row>
    <row r="160" spans="1:12" ht="11.25" customHeight="1" thickBot="1">
      <c r="A160" s="10" t="s">
        <v>129</v>
      </c>
      <c r="B160" s="11">
        <f>18.59/60/24</f>
        <v>1.2909722222222223E-2</v>
      </c>
      <c r="C160" s="11">
        <v>2.7</v>
      </c>
      <c r="D160" s="12">
        <v>0.54</v>
      </c>
      <c r="E160" s="31">
        <v>1000</v>
      </c>
      <c r="F160" s="41">
        <v>2.7E-10</v>
      </c>
      <c r="G160" s="40">
        <v>2.7000000000000001E-7</v>
      </c>
      <c r="H160" s="69">
        <v>5.7826999999999998E-4</v>
      </c>
      <c r="I160" s="1"/>
      <c r="J160" s="6"/>
      <c r="L160" s="1"/>
    </row>
    <row r="161" spans="1:12" ht="11.25" customHeight="1" thickBot="1">
      <c r="A161" s="10" t="s">
        <v>102</v>
      </c>
      <c r="B161" s="11">
        <f>56.12/(60*24)</f>
        <v>3.8972222222222221E-2</v>
      </c>
      <c r="C161" s="11">
        <v>1100</v>
      </c>
      <c r="D161" s="12">
        <v>1100</v>
      </c>
      <c r="E161" s="31">
        <v>1000</v>
      </c>
      <c r="F161" s="41">
        <v>2.7000000000000001E-7</v>
      </c>
      <c r="G161" s="40">
        <v>2.7000000000000001E-3</v>
      </c>
      <c r="H161" s="69">
        <v>2.3037000000000001E-4</v>
      </c>
      <c r="I161" s="1"/>
      <c r="J161" s="6"/>
      <c r="L161" s="1"/>
    </row>
    <row r="162" spans="1:12" ht="11.25" customHeight="1" thickBot="1">
      <c r="A162" s="10" t="s">
        <v>103</v>
      </c>
      <c r="B162" s="11">
        <f>35.36/24</f>
        <v>1.4733333333333334</v>
      </c>
      <c r="C162" s="11">
        <v>270</v>
      </c>
      <c r="D162" s="12">
        <v>22</v>
      </c>
      <c r="E162" s="31">
        <v>100</v>
      </c>
      <c r="F162" s="41">
        <v>2.7000000000000002E-9</v>
      </c>
      <c r="G162" s="40">
        <v>2.7E-4</v>
      </c>
      <c r="H162" s="69">
        <v>1.3678E-3</v>
      </c>
      <c r="I162" s="1"/>
      <c r="J162" s="6"/>
      <c r="L162" s="1"/>
    </row>
    <row r="163" spans="1:12" ht="11.25" customHeight="1" thickBot="1">
      <c r="A163" s="10" t="s">
        <v>104</v>
      </c>
      <c r="B163" s="11">
        <f>131/60/24</f>
        <v>9.0972222222222218E-2</v>
      </c>
      <c r="C163" s="11">
        <v>2.7</v>
      </c>
      <c r="D163" s="12">
        <v>0.54</v>
      </c>
      <c r="E163" s="31">
        <v>10</v>
      </c>
      <c r="F163" s="41">
        <v>2.7E-10</v>
      </c>
      <c r="G163" s="40">
        <v>2.7000000000000001E-7</v>
      </c>
      <c r="H163" s="69">
        <v>1.9095000000000001E-2</v>
      </c>
      <c r="I163" s="1"/>
      <c r="J163" s="6"/>
      <c r="L163" s="1"/>
    </row>
    <row r="164" spans="1:12" ht="11.25" customHeight="1" thickBot="1">
      <c r="A164" s="10" t="s">
        <v>130</v>
      </c>
      <c r="B164" s="11">
        <v>2.83</v>
      </c>
      <c r="C164" s="11">
        <v>140</v>
      </c>
      <c r="D164" s="12">
        <v>140</v>
      </c>
      <c r="E164" s="31">
        <v>100</v>
      </c>
      <c r="F164" s="41">
        <v>2.7000000000000002E-9</v>
      </c>
      <c r="G164" s="40">
        <v>2.7E-4</v>
      </c>
      <c r="H164" s="69">
        <v>1.4973E-3</v>
      </c>
      <c r="I164" s="1"/>
      <c r="J164" s="6"/>
      <c r="L164" s="1"/>
    </row>
    <row r="165" spans="1:12" ht="11.25" customHeight="1" thickBot="1">
      <c r="A165" s="10" t="s">
        <v>62</v>
      </c>
      <c r="B165" s="11">
        <v>39.247</v>
      </c>
      <c r="C165" s="11">
        <v>54</v>
      </c>
      <c r="D165" s="12">
        <v>54</v>
      </c>
      <c r="E165" s="31">
        <v>10</v>
      </c>
      <c r="F165" s="41">
        <v>2.7000000000000002E-9</v>
      </c>
      <c r="G165" s="40">
        <v>2.6999999999999999E-5</v>
      </c>
      <c r="H165" s="69">
        <v>3.2816E-3</v>
      </c>
      <c r="I165" s="1"/>
      <c r="J165" s="6"/>
      <c r="L165" s="1"/>
    </row>
    <row r="166" spans="1:12" ht="11.25" customHeight="1" thickBot="1">
      <c r="A166" s="10" t="s">
        <v>105</v>
      </c>
      <c r="B166" s="11">
        <f>4.44/24</f>
        <v>0.18500000000000003</v>
      </c>
      <c r="C166" s="11">
        <v>27</v>
      </c>
      <c r="D166" s="12">
        <v>16</v>
      </c>
      <c r="E166" s="31">
        <v>100</v>
      </c>
      <c r="F166" s="41">
        <v>2.7E-10</v>
      </c>
      <c r="G166" s="40">
        <v>2.6999999999999999E-5</v>
      </c>
      <c r="H166" s="69">
        <v>7.0406000000000002E-3</v>
      </c>
      <c r="I166" s="1"/>
      <c r="J166" s="6"/>
      <c r="L166" s="1"/>
    </row>
    <row r="167" spans="1:12" ht="11.25" customHeight="1" thickBot="1">
      <c r="A167" s="10" t="s">
        <v>106</v>
      </c>
      <c r="B167" s="11">
        <v>87.37</v>
      </c>
      <c r="C167" s="11">
        <v>1100</v>
      </c>
      <c r="D167" s="12">
        <v>81</v>
      </c>
      <c r="E167" s="31">
        <v>1</v>
      </c>
      <c r="F167" s="41">
        <v>2.7E-6</v>
      </c>
      <c r="G167" s="40">
        <v>2.7000000000000001E-3</v>
      </c>
      <c r="H167" s="69">
        <v>2.8947000000000001E-4</v>
      </c>
      <c r="I167" s="1"/>
      <c r="J167" s="6"/>
      <c r="L167" s="1"/>
    </row>
    <row r="168" spans="1:12" ht="11.25" customHeight="1" thickBot="1">
      <c r="A168" s="10" t="s">
        <v>49</v>
      </c>
      <c r="B168" s="11">
        <v>2.7238000000000002</v>
      </c>
      <c r="C168" s="11">
        <v>11</v>
      </c>
      <c r="D168" s="12">
        <v>11</v>
      </c>
      <c r="E168" s="31">
        <v>10</v>
      </c>
      <c r="F168" s="41">
        <v>2.7000000000000002E-9</v>
      </c>
      <c r="G168" s="40">
        <v>2.7000000000000001E-7</v>
      </c>
      <c r="H168" s="69">
        <v>5.9662999999999999E-3</v>
      </c>
      <c r="I168" s="1"/>
      <c r="J168" s="6"/>
      <c r="L168" s="1"/>
    </row>
    <row r="169" spans="1:12" ht="11.25" customHeight="1" thickBot="1">
      <c r="A169" s="10" t="s">
        <v>32</v>
      </c>
      <c r="B169" s="11">
        <v>60.2</v>
      </c>
      <c r="C169" s="11">
        <v>16</v>
      </c>
      <c r="D169" s="12">
        <v>16</v>
      </c>
      <c r="E169" s="31">
        <v>10</v>
      </c>
      <c r="F169" s="41">
        <v>2.7E-10</v>
      </c>
      <c r="G169" s="40">
        <v>2.6999999999999999E-5</v>
      </c>
      <c r="H169" s="69">
        <v>1.3332E-2</v>
      </c>
      <c r="I169" s="1"/>
      <c r="J169" s="6"/>
      <c r="L169" s="1"/>
    </row>
    <row r="170" spans="1:12" ht="11.25" customHeight="1" thickBot="1">
      <c r="A170" s="10" t="s">
        <v>108</v>
      </c>
      <c r="B170" s="11">
        <f>20.2/(60*24)</f>
        <v>1.4027777777777778E-2</v>
      </c>
      <c r="C170" s="11">
        <v>2.7</v>
      </c>
      <c r="D170" s="12">
        <v>0.54</v>
      </c>
      <c r="E170" s="31">
        <v>1000</v>
      </c>
      <c r="F170" s="41">
        <v>2.7E-10</v>
      </c>
      <c r="G170" s="40">
        <v>2.7000000000000001E-7</v>
      </c>
      <c r="H170" s="69">
        <v>2.5883999999999998E-3</v>
      </c>
      <c r="I170" s="1"/>
      <c r="J170" s="6"/>
      <c r="L170" s="1"/>
    </row>
    <row r="171" spans="1:12" ht="11.25" customHeight="1" thickBot="1">
      <c r="A171" s="10" t="s">
        <v>33</v>
      </c>
      <c r="B171" s="11">
        <f>2.758*365.242</f>
        <v>1007.337436</v>
      </c>
      <c r="C171" s="11">
        <v>54</v>
      </c>
      <c r="D171" s="12">
        <v>27</v>
      </c>
      <c r="E171" s="31">
        <v>10</v>
      </c>
      <c r="F171" s="41">
        <v>2.7E-10</v>
      </c>
      <c r="G171" s="40">
        <v>2.6999999999999999E-5</v>
      </c>
      <c r="H171" s="69">
        <v>3.1430999999999998E-3</v>
      </c>
      <c r="I171" s="1"/>
      <c r="J171" s="6"/>
      <c r="L171" s="1"/>
    </row>
    <row r="172" spans="1:12" ht="11.25" customHeight="1" thickBot="1">
      <c r="A172" s="10" t="s">
        <v>90</v>
      </c>
      <c r="B172" s="11">
        <v>2.4420000000000002</v>
      </c>
      <c r="C172" s="11">
        <v>2.7</v>
      </c>
      <c r="D172" s="12">
        <v>0.54</v>
      </c>
      <c r="E172" s="31">
        <v>10</v>
      </c>
      <c r="F172" s="41">
        <v>2.7E-10</v>
      </c>
      <c r="G172" s="40">
        <v>2.7000000000000001E-7</v>
      </c>
      <c r="H172" s="69">
        <v>1.6624000000000001E-3</v>
      </c>
      <c r="I172" s="1"/>
      <c r="J172" s="6"/>
      <c r="L172" s="1"/>
    </row>
    <row r="173" spans="1:12" ht="11.25" customHeight="1" thickBot="1">
      <c r="A173" s="10" t="s">
        <v>3</v>
      </c>
      <c r="B173" s="11">
        <v>83.79</v>
      </c>
      <c r="C173" s="11">
        <v>14</v>
      </c>
      <c r="D173" s="12">
        <v>14</v>
      </c>
      <c r="E173" s="31">
        <v>10</v>
      </c>
      <c r="F173" s="41">
        <v>2.7E-10</v>
      </c>
      <c r="G173" s="40">
        <v>2.6999999999999999E-5</v>
      </c>
      <c r="H173" s="69">
        <v>1.2576E-2</v>
      </c>
      <c r="I173" s="1"/>
      <c r="J173" s="6"/>
      <c r="L173" s="1"/>
    </row>
    <row r="174" spans="1:12" ht="11.25" customHeight="1" thickBot="1">
      <c r="A174" s="10" t="s">
        <v>56</v>
      </c>
      <c r="B174" s="11">
        <v>3.3490000000000002</v>
      </c>
      <c r="C174" s="11">
        <v>270</v>
      </c>
      <c r="D174" s="12">
        <v>19</v>
      </c>
      <c r="E174" s="31">
        <v>100</v>
      </c>
      <c r="F174" s="41">
        <v>2.7000000000000002E-9</v>
      </c>
      <c r="G174" s="40">
        <v>2.6999999999999999E-5</v>
      </c>
      <c r="H174" s="69">
        <v>1.6084000000000001E-3</v>
      </c>
      <c r="I174" s="1"/>
      <c r="J174" s="6"/>
      <c r="L174" s="1"/>
    </row>
    <row r="175" spans="1:12" ht="11.25" customHeight="1" thickBot="1">
      <c r="A175" s="10" t="s">
        <v>119</v>
      </c>
      <c r="B175" s="11">
        <f>43.67/24</f>
        <v>1.8195833333333333</v>
      </c>
      <c r="C175" s="11">
        <v>8.1</v>
      </c>
      <c r="D175" s="12">
        <v>8.1</v>
      </c>
      <c r="E175" s="31">
        <v>10</v>
      </c>
      <c r="F175" s="41">
        <v>2.7E-10</v>
      </c>
      <c r="G175" s="40">
        <v>2.7E-6</v>
      </c>
      <c r="H175" s="69">
        <v>2.1158E-2</v>
      </c>
      <c r="I175" s="1"/>
      <c r="J175" s="6"/>
      <c r="L175" s="1"/>
    </row>
    <row r="176" spans="1:12" ht="11.25" customHeight="1" thickBot="1">
      <c r="A176" s="10" t="s">
        <v>100</v>
      </c>
      <c r="B176" s="11">
        <f>57.18/60/24</f>
        <v>3.9708333333333332E-2</v>
      </c>
      <c r="C176" s="11">
        <v>2.7</v>
      </c>
      <c r="D176" s="12">
        <v>0.54</v>
      </c>
      <c r="E176" s="31">
        <v>1000</v>
      </c>
      <c r="F176" s="41">
        <v>2.7E-10</v>
      </c>
      <c r="G176" s="40">
        <v>2.7000000000000001E-7</v>
      </c>
      <c r="H176" s="69">
        <v>4.8830000000000002E-3</v>
      </c>
      <c r="I176" s="1"/>
      <c r="J176" s="6"/>
      <c r="L176" s="1"/>
    </row>
    <row r="177" spans="1:12" ht="11.25" customHeight="1" thickBot="1">
      <c r="A177" s="10" t="s">
        <v>34</v>
      </c>
      <c r="B177" s="11">
        <v>119.78</v>
      </c>
      <c r="C177" s="11">
        <v>81</v>
      </c>
      <c r="D177" s="12">
        <v>81</v>
      </c>
      <c r="E177" s="31">
        <v>10</v>
      </c>
      <c r="F177" s="41">
        <v>2.7000000000000002E-9</v>
      </c>
      <c r="G177" s="40">
        <v>2.6999999999999999E-5</v>
      </c>
      <c r="H177" s="69">
        <v>2.4055000000000001E-3</v>
      </c>
      <c r="I177" s="1"/>
      <c r="J177" s="6"/>
      <c r="L177" s="1"/>
    </row>
    <row r="178" spans="1:12" ht="11.25" customHeight="1" thickBot="1">
      <c r="A178" s="10" t="s">
        <v>131</v>
      </c>
      <c r="B178" s="11">
        <f>157.36/60/24</f>
        <v>0.10927777777777779</v>
      </c>
      <c r="C178" s="11">
        <v>16</v>
      </c>
      <c r="D178" s="12">
        <v>16</v>
      </c>
      <c r="E178" s="31">
        <v>1000</v>
      </c>
      <c r="F178" s="41">
        <v>2.7E-8</v>
      </c>
      <c r="G178" s="40">
        <v>2.6999999999999999E-5</v>
      </c>
      <c r="H178" s="69">
        <v>3.5338000000000001E-3</v>
      </c>
      <c r="I178" s="1"/>
      <c r="J178" s="6"/>
      <c r="L178" s="1"/>
    </row>
    <row r="179" spans="1:12" ht="11.25" customHeight="1" thickBot="1">
      <c r="A179" s="10" t="s">
        <v>107</v>
      </c>
      <c r="B179" s="11">
        <v>340</v>
      </c>
      <c r="C179" s="11">
        <v>270</v>
      </c>
      <c r="D179" s="12">
        <v>270</v>
      </c>
      <c r="E179" s="31">
        <v>100</v>
      </c>
      <c r="F179" s="41">
        <v>2.7000000000000002E-9</v>
      </c>
      <c r="G179" s="40">
        <v>2.7E-4</v>
      </c>
      <c r="H179" s="69">
        <v>4.6727999999999998E-4</v>
      </c>
      <c r="I179" s="1"/>
      <c r="J179" s="6"/>
      <c r="L179" s="1"/>
    </row>
    <row r="180" spans="1:12" ht="11.25" customHeight="1" thickBot="1">
      <c r="A180" s="10" t="s">
        <v>53</v>
      </c>
      <c r="B180" s="11">
        <f>46.284/24</f>
        <v>1.9284999999999999</v>
      </c>
      <c r="C180" s="11">
        <v>240</v>
      </c>
      <c r="D180" s="12">
        <v>16</v>
      </c>
      <c r="E180" s="31">
        <v>100</v>
      </c>
      <c r="F180" s="41">
        <v>2.7000000000000002E-9</v>
      </c>
      <c r="G180" s="40">
        <v>2.6999999999999999E-5</v>
      </c>
      <c r="H180" s="69">
        <v>1.9428E-3</v>
      </c>
      <c r="I180" s="1"/>
      <c r="J180" s="6"/>
      <c r="L180" s="1"/>
    </row>
    <row r="181" spans="1:12" ht="11.25" customHeight="1" thickBot="1">
      <c r="A181" s="10" t="s">
        <v>201</v>
      </c>
      <c r="B181" s="11">
        <f>22.3/60/24</f>
        <v>1.5486111111111112E-2</v>
      </c>
      <c r="C181" s="11">
        <v>2.7</v>
      </c>
      <c r="D181" s="12">
        <v>0.54</v>
      </c>
      <c r="E181" s="31">
        <v>1000</v>
      </c>
      <c r="F181" s="41">
        <v>2.7E-10</v>
      </c>
      <c r="G181" s="40">
        <v>2.7000000000000001E-7</v>
      </c>
      <c r="H181" s="69">
        <v>3.8844000000000001E-3</v>
      </c>
      <c r="I181" s="223"/>
      <c r="J181" s="223"/>
      <c r="L181" s="1"/>
    </row>
    <row r="182" spans="1:12" ht="11.25" customHeight="1" thickBot="1">
      <c r="A182" s="10" t="s">
        <v>10</v>
      </c>
      <c r="B182" s="11">
        <v>115.1</v>
      </c>
      <c r="C182" s="11">
        <v>110</v>
      </c>
      <c r="D182" s="12">
        <v>54</v>
      </c>
      <c r="E182" s="31">
        <v>10</v>
      </c>
      <c r="F182" s="41">
        <v>2.7E-8</v>
      </c>
      <c r="G182" s="40">
        <v>2.7E-4</v>
      </c>
      <c r="H182" s="69">
        <v>1.6651E-4</v>
      </c>
      <c r="I182" s="1"/>
      <c r="J182" s="6"/>
      <c r="L182" s="1"/>
    </row>
    <row r="183" spans="1:12" ht="11.25" customHeight="1" thickBot="1">
      <c r="A183" s="10" t="s">
        <v>178</v>
      </c>
      <c r="B183" s="11">
        <v>14</v>
      </c>
      <c r="C183" s="11">
        <v>190</v>
      </c>
      <c r="D183" s="12">
        <v>11</v>
      </c>
      <c r="E183" s="31">
        <v>100</v>
      </c>
      <c r="F183" s="41">
        <v>2.7000000000000002E-9</v>
      </c>
      <c r="G183" s="40">
        <v>2.6999999999999999E-5</v>
      </c>
      <c r="H183" s="69">
        <v>1.8556E-3</v>
      </c>
      <c r="I183" s="1"/>
      <c r="J183" s="6"/>
      <c r="L183" s="1"/>
    </row>
    <row r="184" spans="1:12" ht="11.25" customHeight="1" thickBot="1">
      <c r="A184" s="10" t="s">
        <v>179</v>
      </c>
      <c r="B184" s="11">
        <v>293.10000000000002</v>
      </c>
      <c r="C184" s="11">
        <v>1100</v>
      </c>
      <c r="D184" s="12">
        <v>810</v>
      </c>
      <c r="E184" s="31">
        <v>10</v>
      </c>
      <c r="F184" s="41">
        <v>2.7E-8</v>
      </c>
      <c r="G184" s="40">
        <v>2.7E-4</v>
      </c>
      <c r="H184" s="69">
        <v>5.1634000000000001E-4</v>
      </c>
      <c r="I184" s="1"/>
      <c r="J184" s="6"/>
      <c r="L184" s="1"/>
    </row>
    <row r="185" spans="1:12" ht="11.25" customHeight="1" thickBot="1">
      <c r="A185" s="10" t="s">
        <v>245</v>
      </c>
      <c r="B185" s="11">
        <f>27.03/24</f>
        <v>1.12625</v>
      </c>
      <c r="C185" s="11">
        <v>1100</v>
      </c>
      <c r="D185" s="12">
        <v>0.54</v>
      </c>
      <c r="E185" s="31">
        <v>1000</v>
      </c>
      <c r="F185" s="41">
        <v>2.7E-8</v>
      </c>
      <c r="G185" s="40">
        <v>2.7E-4</v>
      </c>
      <c r="H185" s="69">
        <v>6.78E-4</v>
      </c>
      <c r="I185" s="1"/>
      <c r="J185" s="6"/>
      <c r="L185" s="1"/>
    </row>
    <row r="186" spans="1:12" ht="11.25" customHeight="1" thickBot="1">
      <c r="A186" s="10" t="s">
        <v>180</v>
      </c>
      <c r="B186" s="11">
        <f>40.06/60/24</f>
        <v>2.7819444444444449E-2</v>
      </c>
      <c r="C186" s="11">
        <v>2.7</v>
      </c>
      <c r="D186" s="12">
        <v>0.54</v>
      </c>
      <c r="E186" s="31">
        <v>1000</v>
      </c>
      <c r="F186" s="41">
        <v>2.7E-10</v>
      </c>
      <c r="G186" s="40">
        <v>2.7000000000000001E-7</v>
      </c>
      <c r="H186" s="69">
        <v>3.5324000000000002E-3</v>
      </c>
      <c r="I186" s="1"/>
      <c r="J186" s="6"/>
      <c r="L186" s="1"/>
    </row>
    <row r="187" spans="1:12" ht="11.25" customHeight="1" thickBot="1">
      <c r="A187" s="10" t="s">
        <v>181</v>
      </c>
      <c r="B187" s="11">
        <v>129.19999999999999</v>
      </c>
      <c r="C187" s="11">
        <v>22</v>
      </c>
      <c r="D187" s="12">
        <v>16</v>
      </c>
      <c r="E187" s="31">
        <v>10</v>
      </c>
      <c r="F187" s="41">
        <v>2.7E-8</v>
      </c>
      <c r="G187" s="40">
        <v>2.6999999999999999E-5</v>
      </c>
      <c r="H187" s="69">
        <v>3.1266000000000002E-3</v>
      </c>
      <c r="I187" s="1"/>
      <c r="J187" s="6"/>
      <c r="L187" s="1"/>
    </row>
    <row r="188" spans="1:12" ht="11.25" customHeight="1" thickBot="1">
      <c r="A188" s="10" t="s">
        <v>182</v>
      </c>
      <c r="B188" s="11">
        <v>9.64</v>
      </c>
      <c r="C188" s="11">
        <v>11</v>
      </c>
      <c r="D188" s="12">
        <v>11</v>
      </c>
      <c r="E188" s="31">
        <v>10</v>
      </c>
      <c r="F188" s="41">
        <v>2.7000000000000002E-9</v>
      </c>
      <c r="G188" s="40">
        <v>2.7E-6</v>
      </c>
      <c r="H188" s="69">
        <v>6.5820000000000002E-3</v>
      </c>
      <c r="I188" s="1"/>
      <c r="J188" s="6"/>
      <c r="L188" s="1"/>
    </row>
    <row r="189" spans="1:12" ht="11.25" customHeight="1" thickBot="1">
      <c r="A189" s="10" t="s">
        <v>66</v>
      </c>
      <c r="B189" s="11">
        <v>1.35</v>
      </c>
      <c r="C189" s="11">
        <v>2.7</v>
      </c>
      <c r="D189" s="12">
        <v>0.54</v>
      </c>
      <c r="E189" s="31">
        <v>100</v>
      </c>
      <c r="F189" s="41">
        <v>2.7E-10</v>
      </c>
      <c r="G189" s="40">
        <v>2.7000000000000001E-7</v>
      </c>
      <c r="H189" s="69">
        <v>5.5215000000000004E-3</v>
      </c>
      <c r="I189" s="1"/>
      <c r="J189" s="6"/>
      <c r="L189" s="1"/>
    </row>
    <row r="190" spans="1:12" ht="11.25" customHeight="1" thickBot="1">
      <c r="A190" s="10" t="s">
        <v>67</v>
      </c>
      <c r="B190" s="11">
        <v>64.849000000000004</v>
      </c>
      <c r="C190" s="11">
        <v>54</v>
      </c>
      <c r="D190" s="12">
        <v>54</v>
      </c>
      <c r="E190" s="31">
        <v>10</v>
      </c>
      <c r="F190" s="41">
        <v>2.7000000000000002E-9</v>
      </c>
      <c r="G190" s="40">
        <v>2.6999999999999999E-5</v>
      </c>
      <c r="H190" s="69">
        <v>3.1218999999999999E-3</v>
      </c>
      <c r="I190" s="1"/>
      <c r="J190" s="6"/>
      <c r="L190" s="1"/>
    </row>
    <row r="191" spans="1:12" ht="11.25" customHeight="1" thickBot="1">
      <c r="A191" s="10" t="s">
        <v>120</v>
      </c>
      <c r="B191" s="11">
        <v>50.563000000000002</v>
      </c>
      <c r="C191" s="11">
        <v>16</v>
      </c>
      <c r="D191" s="12">
        <v>16</v>
      </c>
      <c r="E191" s="31">
        <v>10</v>
      </c>
      <c r="F191" s="41">
        <v>2.7E-8</v>
      </c>
      <c r="G191" s="40">
        <v>2.6999999999999999E-5</v>
      </c>
      <c r="H191" s="69">
        <v>3.4564999999999999E-3</v>
      </c>
      <c r="I191" s="1"/>
      <c r="J191" s="6"/>
      <c r="L191" s="1"/>
    </row>
    <row r="192" spans="1:12" ht="11.25" customHeight="1" thickBot="1">
      <c r="A192" s="10" t="s">
        <v>171</v>
      </c>
      <c r="B192" s="11">
        <v>10511.89</v>
      </c>
      <c r="C192" s="11">
        <v>8.1</v>
      </c>
      <c r="D192" s="12">
        <v>8.1</v>
      </c>
      <c r="E192" s="31">
        <v>0.1</v>
      </c>
      <c r="F192" s="41">
        <v>2.7000000000000002E-9</v>
      </c>
      <c r="G192" s="40">
        <v>2.7000000000000001E-7</v>
      </c>
      <c r="H192" s="69">
        <v>1.1607E-3</v>
      </c>
      <c r="I192" s="1"/>
      <c r="J192" s="6"/>
      <c r="L192" s="1"/>
    </row>
    <row r="193" spans="1:12" ht="11.25" customHeight="1" thickBot="1">
      <c r="A193" s="10" t="s">
        <v>35</v>
      </c>
      <c r="B193" s="11">
        <v>114.74</v>
      </c>
      <c r="C193" s="11">
        <v>24</v>
      </c>
      <c r="D193" s="12">
        <v>14</v>
      </c>
      <c r="E193" s="31">
        <v>10</v>
      </c>
      <c r="F193" s="41">
        <v>2.7E-10</v>
      </c>
      <c r="G193" s="40">
        <v>2.7000000000000001E-7</v>
      </c>
      <c r="H193" s="69">
        <v>8.8737999999999994E-3</v>
      </c>
      <c r="I193" s="1"/>
      <c r="J193" s="6"/>
      <c r="L193" s="1"/>
    </row>
    <row r="194" spans="1:12" ht="11.25" customHeight="1" thickBot="1">
      <c r="A194" s="10" t="s">
        <v>121</v>
      </c>
      <c r="B194" s="11">
        <v>5.0999999999999996</v>
      </c>
      <c r="C194" s="11">
        <v>2.7</v>
      </c>
      <c r="D194" s="12">
        <v>0.54</v>
      </c>
      <c r="E194" s="31">
        <v>100</v>
      </c>
      <c r="F194" s="41">
        <v>2.7E-10</v>
      </c>
      <c r="G194" s="40">
        <v>2.7000000000000001E-7</v>
      </c>
      <c r="H194" s="69">
        <v>2.9504000000000002E-3</v>
      </c>
      <c r="I194" s="1"/>
      <c r="J194" s="6"/>
      <c r="L194" s="1"/>
    </row>
    <row r="195" spans="1:12" ht="11.25" customHeight="1" thickBot="1">
      <c r="A195" s="10" t="s">
        <v>207</v>
      </c>
      <c r="B195" s="11">
        <f>211100*365.242</f>
        <v>77102586.200000003</v>
      </c>
      <c r="C195" s="11">
        <v>1100</v>
      </c>
      <c r="D195" s="12">
        <v>24</v>
      </c>
      <c r="E195" s="31">
        <v>10</v>
      </c>
      <c r="F195" s="41">
        <v>2.7000000000000001E-7</v>
      </c>
      <c r="G195" s="40">
        <v>2.7E-4</v>
      </c>
      <c r="H195" s="69">
        <v>5.0151999999999998E-4</v>
      </c>
      <c r="I195" s="223"/>
      <c r="J195" s="223"/>
      <c r="L195" s="1"/>
    </row>
    <row r="196" spans="1:12" ht="11.25" customHeight="1" thickBot="1">
      <c r="A196" s="10" t="s">
        <v>211</v>
      </c>
      <c r="B196" s="11">
        <f>6.0072/24</f>
        <v>0.25030000000000002</v>
      </c>
      <c r="C196" s="11">
        <v>270</v>
      </c>
      <c r="D196" s="12">
        <v>110</v>
      </c>
      <c r="E196" s="31">
        <v>100</v>
      </c>
      <c r="F196" s="41">
        <v>2.7000000000000002E-9</v>
      </c>
      <c r="G196" s="40">
        <v>2.7E-4</v>
      </c>
      <c r="H196" s="69">
        <v>8.4259000000000005E-4</v>
      </c>
      <c r="I196" s="223"/>
      <c r="J196" s="223"/>
      <c r="L196" s="1"/>
    </row>
    <row r="197" spans="1:12" ht="11.25" customHeight="1" thickBot="1">
      <c r="A197" s="10" t="s">
        <v>82</v>
      </c>
      <c r="B197" s="11">
        <v>72.3</v>
      </c>
      <c r="C197" s="11">
        <v>27</v>
      </c>
      <c r="D197" s="12">
        <v>16</v>
      </c>
      <c r="E197" s="31">
        <v>10</v>
      </c>
      <c r="F197" s="41">
        <v>2.7E-10</v>
      </c>
      <c r="G197" s="40">
        <v>2.6999999999999999E-5</v>
      </c>
      <c r="H197" s="69">
        <v>8.0198999999999999E-3</v>
      </c>
      <c r="J197" s="5"/>
      <c r="L197" s="1"/>
    </row>
    <row r="198" spans="1:12" ht="11.25" customHeight="1" thickBot="1">
      <c r="A198" s="10" t="s">
        <v>122</v>
      </c>
      <c r="B198" s="11">
        <v>6.89</v>
      </c>
      <c r="C198" s="11">
        <v>2.7</v>
      </c>
      <c r="D198" s="12">
        <v>0.54</v>
      </c>
      <c r="E198" s="31">
        <v>100</v>
      </c>
      <c r="F198" s="41">
        <v>2.7E-10</v>
      </c>
      <c r="G198" s="40">
        <v>2.7E-6</v>
      </c>
      <c r="H198" s="69">
        <v>1.1597000000000001E-3</v>
      </c>
      <c r="J198" s="5"/>
      <c r="L198" s="1"/>
    </row>
    <row r="199" spans="1:12" ht="11.25" customHeight="1" thickBot="1">
      <c r="A199" s="10" t="s">
        <v>84</v>
      </c>
      <c r="B199" s="11">
        <v>19.170000000000002</v>
      </c>
      <c r="C199" s="11">
        <v>54</v>
      </c>
      <c r="D199" s="12">
        <v>54</v>
      </c>
      <c r="E199" s="31">
        <v>10</v>
      </c>
      <c r="F199" s="41">
        <v>2.7E-10</v>
      </c>
      <c r="G199" s="40">
        <v>2.6999999999999999E-5</v>
      </c>
      <c r="H199" s="69">
        <v>3.4696000000000002E-3</v>
      </c>
      <c r="J199" s="5"/>
      <c r="L199" s="1"/>
    </row>
    <row r="200" spans="1:12" ht="11.25" customHeight="1" thickBot="1">
      <c r="A200" s="10" t="s">
        <v>126</v>
      </c>
      <c r="B200" s="11">
        <v>164.2</v>
      </c>
      <c r="C200" s="11">
        <v>140</v>
      </c>
      <c r="D200" s="12">
        <v>81</v>
      </c>
      <c r="E200" s="31">
        <v>10</v>
      </c>
      <c r="F200" s="41">
        <v>2.7000000000000002E-9</v>
      </c>
      <c r="G200" s="40">
        <v>2.6999999999999999E-5</v>
      </c>
      <c r="H200" s="69">
        <v>1.7519E-3</v>
      </c>
      <c r="J200" s="5"/>
      <c r="L200" s="1"/>
    </row>
    <row r="201" spans="1:12" ht="11.25" customHeight="1" thickBot="1">
      <c r="A201" s="10" t="s">
        <v>36</v>
      </c>
      <c r="B201" s="11">
        <v>119.2</v>
      </c>
      <c r="C201" s="11">
        <v>2200</v>
      </c>
      <c r="D201" s="12">
        <v>27</v>
      </c>
      <c r="E201" s="31">
        <v>10</v>
      </c>
      <c r="F201" s="41">
        <v>2.7000000000000002E-9</v>
      </c>
      <c r="G201" s="40">
        <v>2.4000000000000001E-4</v>
      </c>
      <c r="H201" s="69">
        <v>1.457E-3</v>
      </c>
      <c r="J201" s="5"/>
      <c r="L201" s="1"/>
    </row>
    <row r="202" spans="1:12" ht="11.25" customHeight="1" thickBot="1">
      <c r="A202" s="10" t="s">
        <v>85</v>
      </c>
      <c r="B202" s="11">
        <v>57.4</v>
      </c>
      <c r="C202" s="11">
        <v>540</v>
      </c>
      <c r="D202" s="12">
        <v>24</v>
      </c>
      <c r="E202" s="31">
        <v>10</v>
      </c>
      <c r="F202" s="41">
        <v>2.7E-8</v>
      </c>
      <c r="G202" s="40">
        <v>2.7E-4</v>
      </c>
      <c r="H202" s="69">
        <v>9.4492999999999997E-4</v>
      </c>
      <c r="J202" s="5"/>
      <c r="L202" s="1"/>
    </row>
    <row r="203" spans="1:12" ht="11.25" customHeight="1" thickBot="1">
      <c r="A203" s="10" t="s">
        <v>86</v>
      </c>
      <c r="B203" s="11">
        <v>106.1</v>
      </c>
      <c r="C203" s="11">
        <v>540</v>
      </c>
      <c r="D203" s="12">
        <v>14</v>
      </c>
      <c r="E203" s="31">
        <v>10</v>
      </c>
      <c r="F203" s="41">
        <v>2.7E-8</v>
      </c>
      <c r="G203" s="40">
        <v>2.7E-4</v>
      </c>
      <c r="H203" s="69">
        <v>5.3837999999999998E-4</v>
      </c>
      <c r="J203" s="5"/>
      <c r="L203" s="1"/>
    </row>
    <row r="204" spans="1:12" ht="11.25" customHeight="1" thickBot="1">
      <c r="A204" s="10" t="s">
        <v>87</v>
      </c>
      <c r="B204" s="11">
        <f>9.35/24</f>
        <v>0.38958333333333334</v>
      </c>
      <c r="C204" s="11">
        <v>540</v>
      </c>
      <c r="D204" s="12">
        <v>19</v>
      </c>
      <c r="E204" s="31">
        <v>1000</v>
      </c>
      <c r="F204" s="41">
        <v>2.7E-8</v>
      </c>
      <c r="G204" s="40">
        <v>2.6999999999999999E-5</v>
      </c>
      <c r="H204" s="69">
        <v>1.3503E-3</v>
      </c>
      <c r="J204" s="5"/>
      <c r="L204" s="1"/>
    </row>
    <row r="205" spans="1:12" ht="11.25" customHeight="1" thickBot="1">
      <c r="A205" s="10" t="s">
        <v>88</v>
      </c>
      <c r="B205" s="11">
        <f>1.16/24</f>
        <v>4.8333333333333332E-2</v>
      </c>
      <c r="C205" s="11">
        <v>19</v>
      </c>
      <c r="D205" s="12">
        <v>16</v>
      </c>
      <c r="E205" s="31">
        <v>1000</v>
      </c>
      <c r="F205" s="41">
        <v>2.7000000000000002E-9</v>
      </c>
      <c r="G205" s="40">
        <v>2.7E-4</v>
      </c>
      <c r="H205" s="69">
        <v>3.5772999999999998E-3</v>
      </c>
      <c r="J205" s="5"/>
      <c r="L205" s="1"/>
    </row>
    <row r="206" spans="1:12" ht="11.25" customHeight="1" thickBot="1">
      <c r="A206" s="10" t="s">
        <v>127</v>
      </c>
      <c r="B206" s="11">
        <v>33.6</v>
      </c>
      <c r="C206" s="11">
        <v>22</v>
      </c>
      <c r="D206" s="12">
        <v>11</v>
      </c>
      <c r="E206" s="31">
        <v>10</v>
      </c>
      <c r="F206" s="41">
        <v>2.7E-8</v>
      </c>
      <c r="G206" s="40">
        <v>2.6999999999999999E-5</v>
      </c>
      <c r="H206" s="69">
        <v>1.8295E-3</v>
      </c>
      <c r="J206" s="5"/>
      <c r="L206" s="1"/>
    </row>
    <row r="207" spans="1:12" ht="11.25" customHeight="1" thickBot="1">
      <c r="A207" s="10" t="s">
        <v>89</v>
      </c>
      <c r="B207" s="11">
        <f>33.25/24</f>
        <v>1.3854166666666667</v>
      </c>
      <c r="C207" s="11">
        <v>19</v>
      </c>
      <c r="D207" s="12">
        <v>14</v>
      </c>
      <c r="E207" s="31">
        <v>10</v>
      </c>
      <c r="F207" s="41">
        <v>2.7E-10</v>
      </c>
      <c r="G207" s="40">
        <v>2.6999999999999999E-5</v>
      </c>
      <c r="H207" s="69">
        <v>9.5809999999999992E-3</v>
      </c>
      <c r="J207" s="5"/>
      <c r="L207" s="1"/>
    </row>
    <row r="208" spans="1:12" ht="15.75" customHeight="1" thickBot="1">
      <c r="A208" s="10" t="s">
        <v>312</v>
      </c>
      <c r="B208" s="11">
        <v>3.2040000000000002</v>
      </c>
      <c r="C208" s="11">
        <v>14</v>
      </c>
      <c r="D208" s="12">
        <v>11</v>
      </c>
      <c r="E208" s="31">
        <v>10</v>
      </c>
      <c r="F208" s="41">
        <v>2.7000000000000002E-9</v>
      </c>
      <c r="G208" s="40">
        <v>2.7E-4</v>
      </c>
      <c r="H208" s="85">
        <v>1.9511000000000001E-3</v>
      </c>
      <c r="J208" s="5"/>
      <c r="L208" s="1"/>
    </row>
    <row r="209" spans="1:12" ht="11.25" customHeight="1" thickBot="1">
      <c r="A209" s="10" t="s">
        <v>221</v>
      </c>
      <c r="B209" s="11">
        <v>18.696999999999999</v>
      </c>
      <c r="C209" s="11">
        <v>270</v>
      </c>
      <c r="D209" s="12">
        <v>0.14000000000000001</v>
      </c>
      <c r="E209" s="31">
        <v>1</v>
      </c>
      <c r="F209" s="41">
        <v>2.7E-10</v>
      </c>
      <c r="G209" s="40">
        <v>2.7E-4</v>
      </c>
      <c r="H209" s="73">
        <v>3.5867999999999997E-2</v>
      </c>
      <c r="J209" s="5"/>
      <c r="L209" s="1"/>
    </row>
    <row r="210" spans="1:12" ht="11.25" customHeight="1" thickBot="1">
      <c r="A210" s="10" t="s">
        <v>222</v>
      </c>
      <c r="B210" s="11">
        <f>1.9116*365.242</f>
        <v>698.19660720000002</v>
      </c>
      <c r="C210" s="11">
        <v>14</v>
      </c>
      <c r="D210" s="12">
        <v>2.7E-2</v>
      </c>
      <c r="E210" s="31">
        <v>0.01</v>
      </c>
      <c r="F210" s="41">
        <v>2.7E-11</v>
      </c>
      <c r="G210" s="40">
        <v>2.7000000000000001E-7</v>
      </c>
      <c r="H210" s="73">
        <v>3.2139000000000001E-2</v>
      </c>
      <c r="J210" s="5"/>
      <c r="L210" s="1"/>
    </row>
    <row r="211" spans="1:12" ht="11.25" customHeight="1" thickBot="1">
      <c r="A211" s="10" t="s">
        <v>189</v>
      </c>
      <c r="B211" s="11">
        <v>4.0000000000000001E-3</v>
      </c>
      <c r="C211" s="11">
        <v>2.7</v>
      </c>
      <c r="D211" s="12">
        <v>0.54</v>
      </c>
      <c r="E211" s="31">
        <v>1</v>
      </c>
      <c r="F211" s="41">
        <v>2.7E-10</v>
      </c>
      <c r="G211" s="40">
        <v>2.7000000000000001E-7</v>
      </c>
      <c r="H211" s="69">
        <v>7.3166000000000004E-3</v>
      </c>
      <c r="J211" s="5"/>
      <c r="L211" s="1"/>
    </row>
    <row r="212" spans="1:12" ht="11.25" customHeight="1" thickBot="1">
      <c r="A212" s="10" t="s">
        <v>173</v>
      </c>
      <c r="B212" s="11">
        <v>3.0421</v>
      </c>
      <c r="C212" s="11">
        <v>270</v>
      </c>
      <c r="D212" s="12">
        <v>110</v>
      </c>
      <c r="E212" s="31">
        <v>1000</v>
      </c>
      <c r="F212" s="41">
        <v>2.7000000000000002E-9</v>
      </c>
      <c r="G212" s="40">
        <v>2.6999999999999999E-5</v>
      </c>
      <c r="H212" s="69">
        <v>7.6506999999999996E-4</v>
      </c>
      <c r="J212" s="5"/>
      <c r="L212" s="1"/>
    </row>
    <row r="213" spans="1:12" ht="11.25" customHeight="1" thickBot="1">
      <c r="A213" s="10" t="s">
        <v>177</v>
      </c>
      <c r="B213" s="11">
        <v>1380.6</v>
      </c>
      <c r="C213" s="11">
        <v>270</v>
      </c>
      <c r="D213" s="12">
        <v>19</v>
      </c>
      <c r="E213" s="31">
        <v>10</v>
      </c>
      <c r="F213" s="41">
        <v>2.7000000000000001E-7</v>
      </c>
      <c r="G213" s="40">
        <v>2.7000000000000001E-7</v>
      </c>
      <c r="H213" s="69">
        <v>1.4162000000000001E-3</v>
      </c>
      <c r="J213" s="5"/>
      <c r="L213" s="1"/>
    </row>
    <row r="214" spans="1:12" ht="11.25" customHeight="1" thickBot="1">
      <c r="A214" s="10" t="s">
        <v>83</v>
      </c>
      <c r="B214" s="11">
        <v>128.6</v>
      </c>
      <c r="C214" s="11">
        <v>81</v>
      </c>
      <c r="D214" s="12">
        <v>16</v>
      </c>
      <c r="E214" s="31">
        <v>10</v>
      </c>
      <c r="F214" s="41">
        <v>540000</v>
      </c>
      <c r="G214" s="40">
        <v>5400</v>
      </c>
      <c r="H214" s="69">
        <v>1.9843999999999999E-3</v>
      </c>
      <c r="J214" s="5"/>
      <c r="L214" s="1"/>
    </row>
    <row r="215" spans="1:12" ht="11.25" customHeight="1" thickBot="1">
      <c r="A215" s="10" t="s">
        <v>205</v>
      </c>
      <c r="B215" s="11">
        <f>704000000*365.242</f>
        <v>257130368000</v>
      </c>
      <c r="C215" s="11">
        <v>9.9999999999999995E+59</v>
      </c>
      <c r="D215" s="12">
        <v>9.9999999999999995E+59</v>
      </c>
      <c r="E215" s="31">
        <v>0.1</v>
      </c>
      <c r="F215" s="41">
        <v>2.7E-10</v>
      </c>
      <c r="G215" s="40">
        <v>2.7000000000000001E-7</v>
      </c>
      <c r="H215" s="69">
        <v>2.7115E-2</v>
      </c>
      <c r="J215" s="5"/>
      <c r="L215" s="1"/>
    </row>
    <row r="216" spans="1:12" ht="11.25" customHeight="1" thickBot="1">
      <c r="A216" s="10" t="s">
        <v>46</v>
      </c>
      <c r="B216" s="11">
        <f>4468000000*365.242</f>
        <v>1631901256000</v>
      </c>
      <c r="C216" s="11">
        <v>9.9999999999999995E+59</v>
      </c>
      <c r="D216" s="12">
        <v>9.9999999999999995E+59</v>
      </c>
      <c r="E216" s="31">
        <v>0.1</v>
      </c>
      <c r="F216" s="41">
        <v>2.7E-10</v>
      </c>
      <c r="G216" s="40">
        <v>2.7000000000000001E-7</v>
      </c>
      <c r="H216" s="69">
        <v>2.4920000000000001E-2</v>
      </c>
      <c r="I216" s="17" t="s">
        <v>47</v>
      </c>
      <c r="J216" s="5"/>
      <c r="L216" s="1"/>
    </row>
    <row r="217" spans="1:12" ht="11.25" customHeight="1" thickBot="1">
      <c r="A217" s="10" t="s">
        <v>37</v>
      </c>
      <c r="B217" s="11">
        <v>121.2</v>
      </c>
      <c r="C217" s="11">
        <v>810</v>
      </c>
      <c r="D217" s="12">
        <v>810</v>
      </c>
      <c r="E217" s="31">
        <v>100</v>
      </c>
      <c r="F217" s="41">
        <v>2.7E-8</v>
      </c>
      <c r="G217" s="40">
        <v>2.7E-4</v>
      </c>
      <c r="H217" s="69">
        <v>2.8657999999999998E-4</v>
      </c>
      <c r="J217" s="5"/>
      <c r="L217" s="1"/>
    </row>
    <row r="218" spans="1:12" ht="11.25" customHeight="1" thickBot="1">
      <c r="A218" s="10" t="s">
        <v>123</v>
      </c>
      <c r="B218" s="11">
        <v>75.099999999999994</v>
      </c>
      <c r="C218" s="11">
        <v>1100</v>
      </c>
      <c r="D218" s="12">
        <v>22</v>
      </c>
      <c r="E218" s="31">
        <v>10</v>
      </c>
      <c r="F218" s="41">
        <v>2.7000000000000001E-7</v>
      </c>
      <c r="G218" s="40">
        <v>2.7E-4</v>
      </c>
      <c r="H218" s="69">
        <v>7.517E-4</v>
      </c>
      <c r="I218" s="1"/>
      <c r="J218" s="6"/>
      <c r="L218" s="1"/>
    </row>
    <row r="219" spans="1:12" ht="11.25" customHeight="1" thickBot="1">
      <c r="A219" s="10" t="s">
        <v>50</v>
      </c>
      <c r="B219" s="11">
        <v>1</v>
      </c>
      <c r="C219" s="11">
        <v>54</v>
      </c>
      <c r="D219" s="12">
        <v>16</v>
      </c>
      <c r="E219" s="31">
        <v>100</v>
      </c>
      <c r="F219" s="41">
        <v>2.7000000000000002E-9</v>
      </c>
      <c r="G219" s="40">
        <v>2.6999999999999999E-5</v>
      </c>
      <c r="H219" s="69">
        <v>4.5380000000000004E-3</v>
      </c>
      <c r="I219" s="1"/>
      <c r="J219" s="6"/>
      <c r="L219" s="1"/>
    </row>
    <row r="220" spans="1:12" ht="11.25" customHeight="1" thickBot="1">
      <c r="A220" s="10" t="s">
        <v>38</v>
      </c>
      <c r="B220" s="11">
        <v>69.78</v>
      </c>
      <c r="C220" s="11">
        <v>11</v>
      </c>
      <c r="D220" s="12">
        <v>8.1</v>
      </c>
      <c r="E220" s="31">
        <v>10</v>
      </c>
      <c r="F220" s="41">
        <v>2.7000000000000002E-9</v>
      </c>
      <c r="G220" s="40">
        <v>2.7E-6</v>
      </c>
      <c r="H220" s="69">
        <v>5.9812000000000005E-4</v>
      </c>
      <c r="I220" s="1"/>
      <c r="J220" s="6"/>
      <c r="L220" s="1"/>
    </row>
    <row r="221" spans="1:12" ht="11.25" customHeight="1" thickBot="1">
      <c r="A221" s="10" t="s">
        <v>145</v>
      </c>
      <c r="B221" s="11">
        <f>16.9/24</f>
        <v>0.70416666666666661</v>
      </c>
      <c r="C221" s="11">
        <v>2.7</v>
      </c>
      <c r="D221" s="12">
        <v>0.54</v>
      </c>
      <c r="E221" s="31">
        <v>100</v>
      </c>
      <c r="F221" s="41">
        <v>2.7E-10</v>
      </c>
      <c r="G221" s="40">
        <v>2.7000000000000001E-7</v>
      </c>
      <c r="H221" s="69">
        <v>1.7845999999999999E-3</v>
      </c>
      <c r="I221" s="1"/>
      <c r="J221" s="6"/>
      <c r="L221" s="1"/>
    </row>
    <row r="222" spans="1:12" ht="11.25" customHeight="1" thickBot="1">
      <c r="A222" s="10" t="s">
        <v>174</v>
      </c>
      <c r="B222" s="11">
        <v>5.2474999999999996</v>
      </c>
      <c r="C222" s="11">
        <v>540</v>
      </c>
      <c r="D222" s="12">
        <v>270</v>
      </c>
      <c r="E222" s="31">
        <v>1000</v>
      </c>
      <c r="F222" s="41">
        <v>2.7E-8</v>
      </c>
      <c r="G222" s="40">
        <v>2.7000000000000001E-7</v>
      </c>
      <c r="H222" s="69">
        <v>1.072E-3</v>
      </c>
      <c r="I222" s="1"/>
      <c r="J222" s="6"/>
      <c r="L222" s="1"/>
    </row>
    <row r="223" spans="1:12" ht="11.25" customHeight="1" thickBot="1">
      <c r="A223" s="10" t="s">
        <v>125</v>
      </c>
      <c r="B223" s="11">
        <f>64/24</f>
        <v>2.6666666666666665</v>
      </c>
      <c r="C223" s="11">
        <v>8.1</v>
      </c>
      <c r="D223" s="12">
        <v>8.1</v>
      </c>
      <c r="E223" s="31">
        <v>10</v>
      </c>
      <c r="F223" s="41">
        <v>2.7E-8</v>
      </c>
      <c r="G223" s="40">
        <v>2.7E-6</v>
      </c>
      <c r="H223" s="69">
        <v>5.5411000000000002E-3</v>
      </c>
      <c r="I223" s="1"/>
      <c r="J223" s="6"/>
      <c r="L223" s="1"/>
    </row>
    <row r="224" spans="1:12" ht="11.25" customHeight="1" thickBot="1">
      <c r="A224" s="10" t="s">
        <v>170</v>
      </c>
      <c r="B224" s="11">
        <f>3.19/24</f>
        <v>0.13291666666666666</v>
      </c>
      <c r="C224" s="11">
        <v>2.7</v>
      </c>
      <c r="D224" s="12">
        <v>0.54</v>
      </c>
      <c r="E224" s="31">
        <v>100</v>
      </c>
      <c r="F224" s="41">
        <v>2.7E-10</v>
      </c>
      <c r="G224" s="40">
        <v>2.7000000000000001E-7</v>
      </c>
      <c r="H224" s="69">
        <v>4.0426999999999998E-3</v>
      </c>
      <c r="I224" s="1"/>
      <c r="J224" s="6"/>
      <c r="L224" s="1"/>
    </row>
    <row r="225" spans="1:12" ht="11.25" customHeight="1" thickBot="1">
      <c r="A225" s="10" t="s">
        <v>68</v>
      </c>
      <c r="B225" s="11">
        <v>32.018000000000001</v>
      </c>
      <c r="C225" s="11">
        <v>110</v>
      </c>
      <c r="D225" s="12">
        <v>27</v>
      </c>
      <c r="E225" s="31">
        <v>10</v>
      </c>
      <c r="F225" s="41">
        <v>2.7000000000000002E-9</v>
      </c>
      <c r="G225" s="40">
        <v>2.7E-4</v>
      </c>
      <c r="H225" s="69">
        <v>2.5106999999999998E-3</v>
      </c>
      <c r="I225" s="1"/>
      <c r="J225" s="6"/>
      <c r="L225" s="1"/>
    </row>
    <row r="226" spans="1:12" ht="11.25" customHeight="1" thickBot="1">
      <c r="A226" s="10" t="s">
        <v>69</v>
      </c>
      <c r="B226" s="11">
        <v>4.1849999999999996</v>
      </c>
      <c r="C226" s="11">
        <v>810</v>
      </c>
      <c r="D226" s="12">
        <v>24</v>
      </c>
      <c r="E226" s="31">
        <v>100</v>
      </c>
      <c r="F226" s="41">
        <v>2.7E-8</v>
      </c>
      <c r="G226" s="40">
        <v>2.7E-4</v>
      </c>
      <c r="H226" s="69">
        <v>1.0036000000000001E-3</v>
      </c>
      <c r="I226" s="1"/>
      <c r="J226" s="6"/>
      <c r="L226" s="1"/>
    </row>
    <row r="227" spans="1:12" ht="11.25" customHeight="1" thickBot="1">
      <c r="A227" s="10" t="s">
        <v>8</v>
      </c>
      <c r="B227" s="11">
        <v>243.93</v>
      </c>
      <c r="C227" s="11">
        <v>54</v>
      </c>
      <c r="D227" s="12">
        <v>54</v>
      </c>
      <c r="E227" s="31">
        <v>10</v>
      </c>
      <c r="F227" s="41">
        <v>2.7E-10</v>
      </c>
      <c r="G227" s="40">
        <v>2.6999999999999999E-5</v>
      </c>
      <c r="H227" s="69">
        <v>3.4997000000000001E-3</v>
      </c>
      <c r="I227" s="1"/>
      <c r="J227" s="6"/>
      <c r="L227" s="1"/>
    </row>
    <row r="228" spans="1:12" ht="11.25" customHeight="1" thickBot="1">
      <c r="A228" s="10" t="s">
        <v>135</v>
      </c>
      <c r="B228" s="11">
        <f>56.4/60/24</f>
        <v>3.9166666666666662E-2</v>
      </c>
      <c r="C228" s="11">
        <v>81</v>
      </c>
      <c r="D228" s="12">
        <v>16</v>
      </c>
      <c r="E228" s="31">
        <v>1000</v>
      </c>
      <c r="F228" s="41">
        <v>2.7000000000000001E-7</v>
      </c>
      <c r="G228" s="40">
        <v>2.6999999999999999E-5</v>
      </c>
      <c r="H228" s="69">
        <v>1.9024000000000001E-3</v>
      </c>
      <c r="I228" s="1"/>
      <c r="J228" s="6"/>
      <c r="L228" s="1"/>
    </row>
    <row r="229" spans="1:12" ht="11.25" customHeight="1" thickBot="1">
      <c r="A229" s="10" t="s">
        <v>136</v>
      </c>
      <c r="B229" s="11">
        <f>13.756/24</f>
        <v>0.57316666666666671</v>
      </c>
      <c r="C229" s="11">
        <v>81</v>
      </c>
      <c r="D229" s="12">
        <v>16</v>
      </c>
      <c r="E229" s="31">
        <v>100</v>
      </c>
      <c r="F229" s="41">
        <v>2.7000000000000002E-9</v>
      </c>
      <c r="G229" s="40">
        <v>2.6999999999999999E-5</v>
      </c>
      <c r="H229" s="69">
        <v>2.5991999999999999E-3</v>
      </c>
      <c r="I229" s="1"/>
      <c r="J229" s="6"/>
      <c r="L229" s="1"/>
    </row>
    <row r="230" spans="1:12" ht="11.25" customHeight="1">
      <c r="A230" s="10" t="s">
        <v>324</v>
      </c>
      <c r="B230" s="11">
        <v>83.4</v>
      </c>
      <c r="C230" s="11">
        <v>81</v>
      </c>
      <c r="D230" s="12">
        <v>81</v>
      </c>
      <c r="E230" s="31">
        <v>10</v>
      </c>
      <c r="F230" s="41">
        <v>2.7000000000000002E-9</v>
      </c>
      <c r="G230" s="40">
        <v>2.6999999999999999E-5</v>
      </c>
      <c r="H230" s="99">
        <v>2.4147999999999999E-3</v>
      </c>
      <c r="I230" s="1"/>
      <c r="J230" s="6"/>
      <c r="L230" s="1"/>
    </row>
    <row r="231" spans="1:12" ht="11.25" customHeight="1" thickBot="1">
      <c r="A231" s="10" t="s">
        <v>322</v>
      </c>
      <c r="B231" s="11">
        <f>78.41/24</f>
        <v>3.2670833333333333</v>
      </c>
      <c r="C231" s="11">
        <v>2.7</v>
      </c>
      <c r="D231" s="12">
        <v>0.54</v>
      </c>
      <c r="E231" s="31">
        <v>100</v>
      </c>
      <c r="F231" s="41">
        <v>2.7E-10</v>
      </c>
      <c r="G231" s="40">
        <v>2.7000000000000001E-7</v>
      </c>
      <c r="H231" s="97">
        <v>7.4796999999999997E-3</v>
      </c>
      <c r="I231" s="1"/>
      <c r="J231" s="6"/>
      <c r="L231" s="1"/>
    </row>
    <row r="232" spans="1:12" ht="11.25" customHeight="1" thickBot="1">
      <c r="A232" s="10" t="s">
        <v>39</v>
      </c>
      <c r="B232" s="11">
        <v>64.031999999999996</v>
      </c>
      <c r="C232" s="11">
        <v>54</v>
      </c>
      <c r="D232" s="12">
        <v>22</v>
      </c>
      <c r="E232" s="31">
        <v>10</v>
      </c>
      <c r="F232" s="41">
        <v>2.7E-10</v>
      </c>
      <c r="G232" s="40">
        <v>2.6999999999999999E-5</v>
      </c>
      <c r="H232" s="98">
        <v>5.0451999999999997E-3</v>
      </c>
      <c r="I232" s="1"/>
      <c r="J232" s="6"/>
      <c r="L232" s="1"/>
    </row>
    <row r="233" spans="1:12" ht="11.25" customHeight="1" thickBot="1">
      <c r="A233" s="10" t="s">
        <v>124</v>
      </c>
      <c r="B233" s="18">
        <f>16.749/24</f>
        <v>0.69787499999999991</v>
      </c>
      <c r="C233" s="18">
        <v>11</v>
      </c>
      <c r="D233" s="19">
        <v>11</v>
      </c>
      <c r="E233" s="32">
        <v>10</v>
      </c>
      <c r="F233" s="41">
        <v>2.7E-10</v>
      </c>
      <c r="G233" s="40">
        <v>2.7E-6</v>
      </c>
      <c r="H233" s="69">
        <v>5.2046999999999996E-3</v>
      </c>
      <c r="I233" s="1"/>
      <c r="J233" s="6"/>
      <c r="L233" s="1"/>
    </row>
    <row r="234" spans="1:12" ht="11.25" customHeight="1">
      <c r="A234" s="20" t="s">
        <v>335</v>
      </c>
      <c r="B234" s="18"/>
      <c r="C234" s="18"/>
      <c r="D234" s="19"/>
      <c r="E234" s="32"/>
      <c r="F234" s="34"/>
      <c r="H234" s="218"/>
      <c r="I234" s="218"/>
      <c r="J234" s="218"/>
      <c r="K234" s="218"/>
    </row>
    <row r="235" spans="1:12" ht="11.25" customHeight="1">
      <c r="A235" s="1" t="s">
        <v>172</v>
      </c>
      <c r="B235" s="21"/>
      <c r="C235" s="21"/>
      <c r="D235" s="22"/>
      <c r="E235" s="23"/>
      <c r="F235" s="35"/>
      <c r="G235" s="224"/>
      <c r="H235" s="224"/>
      <c r="I235" s="224"/>
      <c r="J235" s="224"/>
      <c r="K235" s="224"/>
    </row>
    <row r="236" spans="1:12" ht="11.25" customHeight="1">
      <c r="B236" s="21"/>
      <c r="C236" s="21"/>
      <c r="D236" s="22"/>
      <c r="E236" s="23"/>
      <c r="F236" s="35"/>
      <c r="G236" s="227"/>
      <c r="H236" s="227"/>
      <c r="I236" s="227"/>
      <c r="J236" s="227"/>
      <c r="K236" s="227"/>
    </row>
    <row r="237" spans="1:12" ht="11.25" customHeight="1">
      <c r="A237" s="221"/>
      <c r="B237" s="221"/>
      <c r="C237" s="221"/>
      <c r="D237" s="221"/>
      <c r="E237" s="221"/>
      <c r="F237" s="221"/>
      <c r="G237" s="221"/>
      <c r="H237" s="221"/>
    </row>
    <row r="238" spans="1:12">
      <c r="B238" s="21"/>
      <c r="C238" s="21"/>
      <c r="D238" s="22"/>
      <c r="E238" s="23"/>
      <c r="F238" s="35"/>
    </row>
    <row r="239" spans="1:12" ht="12.75" customHeight="1">
      <c r="A239" s="1"/>
      <c r="B239" s="1"/>
      <c r="C239" s="1"/>
      <c r="D239" s="1"/>
      <c r="E239" s="1"/>
      <c r="F239" s="35"/>
      <c r="G239" s="6"/>
    </row>
    <row r="240" spans="1:12" ht="12.75" customHeight="1">
      <c r="A240" s="1"/>
      <c r="B240" s="1"/>
      <c r="C240" s="1"/>
      <c r="D240" s="1"/>
      <c r="E240" s="1"/>
      <c r="F240" s="219"/>
      <c r="G240" s="219"/>
    </row>
    <row r="241" spans="1:12" ht="12.75" customHeight="1">
      <c r="A241" s="1"/>
      <c r="B241" s="1"/>
      <c r="C241" s="1"/>
      <c r="D241" s="1"/>
      <c r="E241" s="1"/>
      <c r="F241" s="219"/>
      <c r="G241" s="219"/>
    </row>
    <row r="242" spans="1:12" ht="12.75" customHeight="1">
      <c r="A242" s="218"/>
      <c r="B242" s="218"/>
      <c r="C242" s="218"/>
      <c r="D242" s="218"/>
      <c r="E242" s="218"/>
      <c r="F242" s="35"/>
    </row>
    <row r="243" spans="1:12">
      <c r="A243" s="143"/>
      <c r="B243" s="143"/>
      <c r="C243" s="143"/>
      <c r="D243" s="143"/>
      <c r="E243" s="1"/>
      <c r="F243" s="1"/>
      <c r="G243" s="1"/>
    </row>
    <row r="244" spans="1:12">
      <c r="B244" s="21"/>
      <c r="C244" s="21"/>
      <c r="D244" s="22"/>
      <c r="E244" s="23"/>
      <c r="F244" s="35"/>
      <c r="L244" s="1"/>
    </row>
    <row r="245" spans="1:12" ht="24.95" customHeight="1">
      <c r="A245" s="218"/>
      <c r="B245" s="218"/>
      <c r="C245" s="218"/>
      <c r="D245" s="218"/>
      <c r="E245" s="23"/>
      <c r="F245" s="46"/>
      <c r="G245" s="46"/>
      <c r="H245" s="1"/>
      <c r="I245" s="1"/>
      <c r="L245" s="1"/>
    </row>
    <row r="246" spans="1:12" ht="11.25" customHeight="1">
      <c r="A246" s="5"/>
      <c r="D246" s="5"/>
      <c r="E246" s="23"/>
      <c r="F246" s="46"/>
      <c r="G246" s="46"/>
      <c r="H246" s="1"/>
      <c r="I246" s="1"/>
      <c r="L246" s="1"/>
    </row>
    <row r="247" spans="1:12" ht="11.25" customHeight="1">
      <c r="B247" s="6"/>
      <c r="C247" s="6"/>
      <c r="D247" s="6"/>
      <c r="E247" s="47"/>
      <c r="F247" s="35"/>
      <c r="H247" s="1"/>
      <c r="I247" s="1"/>
      <c r="L247" s="1"/>
    </row>
    <row r="248" spans="1:12" ht="11.25" customHeight="1">
      <c r="A248" s="143"/>
      <c r="B248" s="143"/>
      <c r="C248" s="143"/>
      <c r="D248" s="143"/>
      <c r="E248" s="47"/>
      <c r="F248" s="35"/>
      <c r="H248" s="1"/>
      <c r="I248" s="1"/>
    </row>
    <row r="249" spans="1:12">
      <c r="A249" s="143"/>
      <c r="B249" s="143"/>
      <c r="C249" s="143"/>
      <c r="D249" s="143"/>
      <c r="E249" s="47"/>
      <c r="F249" s="35"/>
      <c r="H249" s="1"/>
      <c r="I249" s="1"/>
    </row>
    <row r="250" spans="1:12">
      <c r="A250" s="143"/>
      <c r="B250" s="143"/>
      <c r="C250" s="143"/>
      <c r="D250" s="143"/>
      <c r="E250" s="47"/>
      <c r="F250" s="35"/>
      <c r="H250" s="1"/>
      <c r="I250" s="1"/>
    </row>
    <row r="251" spans="1:12">
      <c r="A251" s="143"/>
      <c r="B251" s="143"/>
      <c r="C251" s="143"/>
      <c r="D251" s="143"/>
      <c r="E251" s="47"/>
      <c r="F251" s="35"/>
      <c r="H251" s="1"/>
      <c r="I251" s="1"/>
    </row>
    <row r="252" spans="1:12">
      <c r="A252" s="143"/>
      <c r="B252" s="143"/>
      <c r="C252" s="143"/>
      <c r="D252" s="143"/>
      <c r="E252" s="47"/>
      <c r="F252" s="35"/>
      <c r="H252" s="1"/>
      <c r="I252" s="1"/>
    </row>
    <row r="253" spans="1:12">
      <c r="A253" s="143"/>
      <c r="B253" s="143"/>
      <c r="C253" s="143"/>
      <c r="D253" s="143"/>
      <c r="E253" s="47"/>
      <c r="F253" s="35"/>
      <c r="H253" s="1"/>
      <c r="I253" s="1"/>
    </row>
    <row r="254" spans="1:12">
      <c r="A254" s="143"/>
      <c r="B254" s="143"/>
      <c r="C254" s="143"/>
      <c r="D254" s="143"/>
      <c r="E254" s="47"/>
      <c r="F254" s="35"/>
      <c r="H254" s="1"/>
      <c r="I254" s="1"/>
    </row>
    <row r="255" spans="1:12">
      <c r="A255" s="216"/>
      <c r="B255" s="216"/>
      <c r="C255" s="216"/>
      <c r="D255" s="216"/>
      <c r="E255" s="47"/>
      <c r="F255" s="35"/>
      <c r="H255" s="1"/>
      <c r="I255" s="1"/>
    </row>
    <row r="256" spans="1:12">
      <c r="B256" s="21"/>
      <c r="C256" s="21"/>
      <c r="D256" s="22"/>
      <c r="E256" s="23"/>
      <c r="F256" s="35"/>
    </row>
    <row r="257" spans="1:6" ht="12.75" customHeight="1">
      <c r="B257" s="43"/>
      <c r="C257" s="43"/>
      <c r="D257" s="22"/>
      <c r="E257" s="23"/>
      <c r="F257" s="35"/>
    </row>
    <row r="258" spans="1:6" ht="12.75" customHeight="1">
      <c r="A258" s="1"/>
      <c r="B258" s="61"/>
      <c r="C258" s="61"/>
      <c r="D258" s="1"/>
      <c r="E258" s="59"/>
      <c r="F258" s="35"/>
    </row>
    <row r="259" spans="1:6" ht="12.75" customHeight="1">
      <c r="A259" s="20"/>
      <c r="B259" s="62"/>
      <c r="C259" s="62"/>
      <c r="E259" s="23"/>
      <c r="F259" s="35"/>
    </row>
    <row r="260" spans="1:6">
      <c r="E260" s="60"/>
      <c r="F260" s="35"/>
    </row>
    <row r="261" spans="1:6">
      <c r="E261" s="23"/>
      <c r="F261" s="35"/>
    </row>
    <row r="262" spans="1:6">
      <c r="B262" s="21"/>
      <c r="C262" s="21"/>
      <c r="D262" s="22"/>
      <c r="E262" s="23"/>
      <c r="F262" s="35"/>
    </row>
    <row r="263" spans="1:6">
      <c r="B263" s="21"/>
      <c r="C263" s="21"/>
      <c r="D263" s="22"/>
      <c r="E263" s="23"/>
      <c r="F263" s="35"/>
    </row>
    <row r="264" spans="1:6">
      <c r="B264" s="21"/>
      <c r="C264" s="21"/>
      <c r="D264" s="22"/>
      <c r="E264" s="23"/>
      <c r="F264" s="35"/>
    </row>
    <row r="265" spans="1:6">
      <c r="B265" s="21"/>
      <c r="C265" s="21"/>
      <c r="D265" s="22"/>
      <c r="E265" s="23"/>
      <c r="F265" s="35"/>
    </row>
    <row r="266" spans="1:6">
      <c r="B266" s="21"/>
      <c r="C266" s="21"/>
      <c r="D266" s="22"/>
      <c r="E266" s="23"/>
      <c r="F266" s="35"/>
    </row>
    <row r="267" spans="1:6">
      <c r="B267" s="21"/>
      <c r="C267" s="21"/>
      <c r="D267" s="22"/>
      <c r="E267" s="23"/>
      <c r="F267" s="35"/>
    </row>
    <row r="268" spans="1:6">
      <c r="B268" s="21"/>
      <c r="C268" s="21"/>
      <c r="D268" s="22"/>
      <c r="E268" s="23"/>
      <c r="F268" s="35"/>
    </row>
    <row r="269" spans="1:6">
      <c r="B269" s="21"/>
      <c r="C269" s="21"/>
      <c r="D269" s="22"/>
      <c r="E269" s="23"/>
      <c r="F269" s="35"/>
    </row>
    <row r="270" spans="1:6">
      <c r="B270" s="43"/>
      <c r="C270" s="43"/>
      <c r="D270" s="22"/>
      <c r="E270" s="23"/>
      <c r="F270" s="35"/>
    </row>
    <row r="271" spans="1:6">
      <c r="B271" s="45"/>
      <c r="C271" s="45"/>
      <c r="D271" s="22"/>
      <c r="E271" s="23"/>
      <c r="F271" s="35"/>
    </row>
    <row r="272" spans="1:6">
      <c r="B272" s="21"/>
      <c r="C272" s="21"/>
      <c r="D272" s="22"/>
      <c r="E272" s="23"/>
      <c r="F272" s="35"/>
    </row>
    <row r="273" spans="2:6">
      <c r="B273" s="21"/>
      <c r="C273" s="21"/>
      <c r="D273" s="22"/>
      <c r="E273" s="23"/>
      <c r="F273" s="35"/>
    </row>
    <row r="274" spans="2:6">
      <c r="B274" s="21"/>
      <c r="C274" s="21"/>
      <c r="D274" s="22"/>
      <c r="E274" s="23"/>
      <c r="F274" s="35"/>
    </row>
    <row r="275" spans="2:6">
      <c r="B275" s="21"/>
      <c r="C275" s="21"/>
      <c r="D275" s="22"/>
      <c r="E275" s="23"/>
      <c r="F275" s="35"/>
    </row>
    <row r="276" spans="2:6">
      <c r="B276" s="21"/>
      <c r="C276" s="21"/>
      <c r="D276" s="22"/>
      <c r="E276" s="23"/>
      <c r="F276" s="35"/>
    </row>
    <row r="277" spans="2:6">
      <c r="B277" s="21"/>
      <c r="C277" s="21"/>
      <c r="D277" s="22"/>
      <c r="E277" s="23"/>
      <c r="F277" s="35"/>
    </row>
    <row r="278" spans="2:6">
      <c r="B278" s="21"/>
      <c r="C278" s="21"/>
      <c r="D278" s="22"/>
      <c r="E278" s="23"/>
      <c r="F278" s="35"/>
    </row>
    <row r="279" spans="2:6">
      <c r="B279" s="21"/>
      <c r="C279" s="21"/>
      <c r="D279" s="22"/>
      <c r="E279" s="23"/>
      <c r="F279" s="35"/>
    </row>
    <row r="280" spans="2:6">
      <c r="B280" s="21"/>
      <c r="C280" s="21"/>
      <c r="D280" s="22"/>
      <c r="E280" s="23"/>
      <c r="F280" s="35"/>
    </row>
    <row r="281" spans="2:6">
      <c r="B281" s="21"/>
      <c r="C281" s="21"/>
      <c r="D281" s="22"/>
      <c r="E281" s="23"/>
      <c r="F281" s="35"/>
    </row>
    <row r="282" spans="2:6">
      <c r="B282" s="6"/>
      <c r="C282" s="6"/>
      <c r="D282" s="22"/>
      <c r="E282" s="23"/>
      <c r="F282" s="35"/>
    </row>
    <row r="283" spans="2:6">
      <c r="B283" s="6"/>
      <c r="C283" s="6"/>
      <c r="D283" s="22"/>
      <c r="E283" s="23"/>
      <c r="F283" s="35"/>
    </row>
    <row r="284" spans="2:6">
      <c r="B284" s="6"/>
      <c r="C284" s="6"/>
      <c r="D284" s="22"/>
      <c r="E284" s="23"/>
      <c r="F284" s="35"/>
    </row>
    <row r="285" spans="2:6">
      <c r="B285" s="21"/>
      <c r="C285" s="21"/>
      <c r="D285" s="22"/>
      <c r="E285" s="23"/>
      <c r="F285" s="35"/>
    </row>
    <row r="286" spans="2:6">
      <c r="B286" s="21"/>
      <c r="C286" s="21"/>
      <c r="D286" s="22"/>
      <c r="E286" s="23"/>
      <c r="F286" s="35"/>
    </row>
    <row r="287" spans="2:6">
      <c r="B287" s="21"/>
      <c r="C287" s="21"/>
      <c r="D287" s="22"/>
      <c r="E287" s="23"/>
      <c r="F287" s="35"/>
    </row>
    <row r="288" spans="2:6">
      <c r="B288" s="21"/>
      <c r="C288" s="21"/>
      <c r="D288" s="22"/>
      <c r="E288" s="23"/>
      <c r="F288" s="35"/>
    </row>
    <row r="289" spans="1:6">
      <c r="B289" s="21"/>
      <c r="C289" s="21"/>
      <c r="D289" s="22"/>
      <c r="E289" s="23"/>
      <c r="F289" s="35"/>
    </row>
    <row r="290" spans="1:6">
      <c r="B290" s="21"/>
      <c r="C290" s="21"/>
      <c r="D290" s="22"/>
      <c r="E290" s="23"/>
      <c r="F290" s="35"/>
    </row>
    <row r="291" spans="1:6">
      <c r="B291" s="21"/>
      <c r="C291" s="21"/>
      <c r="D291" s="22"/>
      <c r="E291" s="23"/>
      <c r="F291" s="35"/>
    </row>
    <row r="292" spans="1:6">
      <c r="D292" s="22"/>
      <c r="E292" s="23"/>
      <c r="F292" s="35"/>
    </row>
    <row r="293" spans="1:6">
      <c r="D293" s="22"/>
      <c r="E293" s="23"/>
      <c r="F293" s="35"/>
    </row>
    <row r="294" spans="1:6">
      <c r="D294" s="22"/>
      <c r="E294" s="23"/>
      <c r="F294" s="35"/>
    </row>
    <row r="295" spans="1:6">
      <c r="B295" s="43"/>
      <c r="C295" s="43"/>
      <c r="D295" s="22"/>
      <c r="E295" s="23"/>
      <c r="F295" s="35"/>
    </row>
    <row r="296" spans="1:6">
      <c r="B296" s="44"/>
      <c r="C296" s="44"/>
      <c r="D296" s="22"/>
      <c r="E296" s="23"/>
      <c r="F296" s="35"/>
    </row>
    <row r="297" spans="1:6">
      <c r="B297" s="44"/>
      <c r="C297" s="44"/>
      <c r="D297" s="22"/>
      <c r="E297" s="23"/>
      <c r="F297" s="35"/>
    </row>
    <row r="298" spans="1:6">
      <c r="B298" s="44"/>
      <c r="C298" s="44"/>
      <c r="D298" s="22"/>
      <c r="E298" s="23"/>
      <c r="F298" s="35"/>
    </row>
    <row r="299" spans="1:6">
      <c r="D299" s="22"/>
      <c r="E299" s="23"/>
      <c r="F299" s="35"/>
    </row>
    <row r="300" spans="1:6">
      <c r="D300" s="22"/>
      <c r="E300" s="23"/>
      <c r="F300" s="35"/>
    </row>
    <row r="301" spans="1:6">
      <c r="D301" s="22"/>
      <c r="E301" s="23"/>
      <c r="F301" s="35"/>
    </row>
    <row r="302" spans="1:6">
      <c r="A302" s="42"/>
      <c r="B302" s="42"/>
      <c r="C302" s="42"/>
      <c r="D302" s="22"/>
      <c r="E302" s="23"/>
      <c r="F302" s="35"/>
    </row>
    <row r="303" spans="1:6">
      <c r="A303" s="42"/>
      <c r="B303" s="42"/>
      <c r="C303" s="42"/>
      <c r="D303" s="22"/>
      <c r="E303" s="23"/>
      <c r="F303" s="35"/>
    </row>
    <row r="304" spans="1:6">
      <c r="D304" s="22"/>
      <c r="E304" s="23"/>
      <c r="F304" s="35"/>
    </row>
    <row r="305" spans="1:6">
      <c r="B305" s="21"/>
      <c r="C305" s="21"/>
      <c r="D305" s="22"/>
      <c r="E305" s="23"/>
      <c r="F305" s="35"/>
    </row>
    <row r="306" spans="1:6">
      <c r="B306" s="21"/>
      <c r="C306" s="21"/>
      <c r="D306" s="22"/>
      <c r="E306" s="23"/>
      <c r="F306" s="35"/>
    </row>
    <row r="307" spans="1:6">
      <c r="B307" s="21"/>
      <c r="C307" s="21"/>
      <c r="D307" s="22"/>
      <c r="E307" s="23"/>
      <c r="F307" s="35"/>
    </row>
    <row r="308" spans="1:6">
      <c r="B308" s="21"/>
      <c r="C308" s="21"/>
      <c r="D308" s="6"/>
      <c r="E308" s="23"/>
      <c r="F308" s="35"/>
    </row>
    <row r="309" spans="1:6">
      <c r="B309" s="21"/>
      <c r="C309" s="21"/>
      <c r="D309" s="6"/>
      <c r="E309" s="23"/>
      <c r="F309" s="35"/>
    </row>
    <row r="310" spans="1:6">
      <c r="D310" s="6"/>
      <c r="E310" s="23"/>
      <c r="F310" s="35"/>
    </row>
    <row r="311" spans="1:6">
      <c r="D311" s="22"/>
      <c r="E311" s="23"/>
      <c r="F311" s="35"/>
    </row>
    <row r="312" spans="1:6">
      <c r="D312" s="22"/>
      <c r="E312" s="23"/>
      <c r="F312" s="35"/>
    </row>
    <row r="313" spans="1:6">
      <c r="A313" s="143"/>
      <c r="B313" s="143"/>
      <c r="C313" s="6"/>
      <c r="D313" s="22"/>
      <c r="E313" s="23"/>
      <c r="F313" s="35"/>
    </row>
    <row r="314" spans="1:6">
      <c r="D314" s="22"/>
      <c r="E314" s="23"/>
      <c r="F314" s="35"/>
    </row>
    <row r="315" spans="1:6">
      <c r="D315" s="22"/>
      <c r="E315" s="23"/>
      <c r="F315" s="35"/>
    </row>
    <row r="316" spans="1:6">
      <c r="D316" s="22"/>
      <c r="E316" s="23"/>
      <c r="F316" s="35"/>
    </row>
    <row r="317" spans="1:6">
      <c r="D317" s="22"/>
      <c r="E317" s="23"/>
      <c r="F317" s="35"/>
    </row>
    <row r="318" spans="1:6">
      <c r="D318" s="22"/>
      <c r="E318" s="23"/>
      <c r="F318" s="35"/>
    </row>
    <row r="319" spans="1:6">
      <c r="D319" s="22"/>
      <c r="E319" s="23"/>
      <c r="F319" s="35"/>
    </row>
    <row r="320" spans="1:6">
      <c r="D320" s="22"/>
      <c r="E320" s="23"/>
      <c r="F320" s="35"/>
    </row>
    <row r="321" spans="4:6">
      <c r="D321" s="22"/>
      <c r="E321" s="23"/>
      <c r="F321" s="35"/>
    </row>
    <row r="322" spans="4:6">
      <c r="D322" s="22"/>
      <c r="E322" s="23"/>
      <c r="F322" s="35"/>
    </row>
    <row r="323" spans="4:6">
      <c r="D323" s="22"/>
      <c r="E323" s="23"/>
      <c r="F323" s="35"/>
    </row>
    <row r="324" spans="4:6">
      <c r="D324" s="22"/>
      <c r="E324" s="23"/>
      <c r="F324" s="35"/>
    </row>
    <row r="325" spans="4:6">
      <c r="D325" s="22"/>
      <c r="E325" s="23"/>
      <c r="F325" s="35"/>
    </row>
    <row r="326" spans="4:6">
      <c r="D326" s="22"/>
      <c r="E326" s="23"/>
      <c r="F326" s="35"/>
    </row>
    <row r="327" spans="4:6">
      <c r="D327" s="22"/>
      <c r="E327" s="23"/>
      <c r="F327" s="35"/>
    </row>
    <row r="328" spans="4:6">
      <c r="D328" s="22"/>
      <c r="E328" s="23"/>
      <c r="F328" s="35"/>
    </row>
    <row r="329" spans="4:6">
      <c r="D329" s="22"/>
      <c r="E329" s="23"/>
      <c r="F329" s="35"/>
    </row>
    <row r="330" spans="4:6">
      <c r="D330" s="22"/>
      <c r="E330" s="23"/>
      <c r="F330" s="35"/>
    </row>
    <row r="331" spans="4:6">
      <c r="D331" s="22"/>
      <c r="E331" s="23"/>
      <c r="F331" s="35"/>
    </row>
    <row r="332" spans="4:6">
      <c r="D332" s="22"/>
      <c r="E332" s="23"/>
      <c r="F332" s="35"/>
    </row>
    <row r="333" spans="4:6">
      <c r="D333" s="22"/>
      <c r="E333" s="23"/>
      <c r="F333" s="35"/>
    </row>
    <row r="334" spans="4:6">
      <c r="D334" s="22"/>
      <c r="E334" s="23"/>
      <c r="F334" s="35"/>
    </row>
    <row r="335" spans="4:6">
      <c r="D335" s="22"/>
      <c r="E335" s="23"/>
      <c r="F335" s="35"/>
    </row>
    <row r="336" spans="4:6">
      <c r="D336" s="22"/>
      <c r="E336" s="23"/>
      <c r="F336" s="35"/>
    </row>
    <row r="337" spans="4:6">
      <c r="D337" s="22"/>
      <c r="E337" s="23"/>
      <c r="F337" s="35"/>
    </row>
    <row r="338" spans="4:6">
      <c r="D338" s="22"/>
      <c r="E338" s="23"/>
      <c r="F338" s="35"/>
    </row>
    <row r="339" spans="4:6">
      <c r="D339" s="22"/>
      <c r="E339" s="23"/>
      <c r="F339" s="35"/>
    </row>
    <row r="340" spans="4:6">
      <c r="D340" s="22"/>
      <c r="E340" s="23"/>
      <c r="F340" s="35"/>
    </row>
    <row r="341" spans="4:6">
      <c r="D341" s="22"/>
      <c r="E341" s="23"/>
      <c r="F341" s="35"/>
    </row>
    <row r="342" spans="4:6">
      <c r="D342" s="22"/>
      <c r="E342" s="23"/>
      <c r="F342" s="35"/>
    </row>
    <row r="343" spans="4:6">
      <c r="D343" s="22"/>
      <c r="E343" s="23"/>
      <c r="F343" s="35"/>
    </row>
    <row r="344" spans="4:6">
      <c r="D344" s="22"/>
      <c r="E344" s="23"/>
      <c r="F344" s="35"/>
    </row>
    <row r="345" spans="4:6">
      <c r="D345" s="22"/>
      <c r="E345" s="23"/>
      <c r="F345" s="35"/>
    </row>
    <row r="346" spans="4:6">
      <c r="D346" s="22"/>
      <c r="E346" s="23"/>
      <c r="F346" s="35"/>
    </row>
    <row r="347" spans="4:6">
      <c r="D347" s="22"/>
      <c r="E347" s="23"/>
      <c r="F347" s="35"/>
    </row>
    <row r="348" spans="4:6">
      <c r="D348" s="22"/>
      <c r="E348" s="23"/>
      <c r="F348" s="35"/>
    </row>
    <row r="349" spans="4:6">
      <c r="D349" s="22"/>
      <c r="E349" s="23"/>
      <c r="F349" s="35"/>
    </row>
    <row r="350" spans="4:6">
      <c r="D350" s="22"/>
      <c r="E350" s="23"/>
      <c r="F350" s="35"/>
    </row>
    <row r="351" spans="4:6">
      <c r="D351" s="22"/>
      <c r="E351" s="23"/>
      <c r="F351" s="35"/>
    </row>
    <row r="352" spans="4:6">
      <c r="D352" s="22"/>
      <c r="E352" s="23"/>
      <c r="F352" s="35"/>
    </row>
    <row r="353" spans="4:6">
      <c r="D353" s="22"/>
      <c r="E353" s="23"/>
      <c r="F353" s="35"/>
    </row>
    <row r="354" spans="4:6">
      <c r="D354" s="22"/>
      <c r="E354" s="23"/>
      <c r="F354" s="35"/>
    </row>
    <row r="355" spans="4:6">
      <c r="D355" s="22"/>
      <c r="E355" s="23"/>
      <c r="F355" s="35"/>
    </row>
    <row r="356" spans="4:6">
      <c r="D356" s="22"/>
      <c r="E356" s="23"/>
      <c r="F356" s="35"/>
    </row>
    <row r="357" spans="4:6">
      <c r="D357" s="22"/>
      <c r="E357" s="23"/>
      <c r="F357" s="35"/>
    </row>
    <row r="358" spans="4:6">
      <c r="D358" s="22"/>
      <c r="E358" s="23"/>
      <c r="F358" s="35"/>
    </row>
    <row r="359" spans="4:6">
      <c r="D359" s="22"/>
      <c r="E359" s="23"/>
      <c r="F359" s="35"/>
    </row>
    <row r="360" spans="4:6">
      <c r="D360" s="22"/>
      <c r="E360" s="23"/>
      <c r="F360" s="35"/>
    </row>
    <row r="361" spans="4:6">
      <c r="D361" s="22"/>
      <c r="E361" s="23"/>
      <c r="F361" s="35"/>
    </row>
    <row r="362" spans="4:6">
      <c r="D362" s="22"/>
      <c r="E362" s="23"/>
      <c r="F362" s="35"/>
    </row>
    <row r="363" spans="4:6">
      <c r="D363" s="22"/>
      <c r="E363" s="23"/>
      <c r="F363" s="35"/>
    </row>
    <row r="364" spans="4:6">
      <c r="D364" s="22"/>
      <c r="E364" s="23"/>
      <c r="F364" s="35"/>
    </row>
    <row r="365" spans="4:6">
      <c r="D365" s="22"/>
      <c r="E365" s="23"/>
      <c r="F365" s="35"/>
    </row>
    <row r="366" spans="4:6">
      <c r="D366" s="22"/>
      <c r="E366" s="23"/>
      <c r="F366" s="35"/>
    </row>
    <row r="367" spans="4:6">
      <c r="D367" s="22"/>
      <c r="E367" s="23"/>
      <c r="F367" s="35"/>
    </row>
    <row r="368" spans="4:6">
      <c r="D368" s="22"/>
      <c r="E368" s="23"/>
      <c r="F368" s="35"/>
    </row>
    <row r="369" spans="4:6">
      <c r="D369" s="22"/>
      <c r="E369" s="23"/>
      <c r="F369" s="35"/>
    </row>
    <row r="370" spans="4:6">
      <c r="D370" s="22"/>
      <c r="E370" s="23"/>
      <c r="F370" s="35"/>
    </row>
    <row r="371" spans="4:6">
      <c r="D371" s="22"/>
      <c r="E371" s="23"/>
      <c r="F371" s="35"/>
    </row>
    <row r="372" spans="4:6">
      <c r="D372" s="22"/>
      <c r="E372" s="23"/>
      <c r="F372" s="35"/>
    </row>
    <row r="373" spans="4:6">
      <c r="D373" s="22"/>
      <c r="E373" s="23"/>
      <c r="F373" s="35"/>
    </row>
    <row r="374" spans="4:6">
      <c r="D374" s="22"/>
      <c r="E374" s="23"/>
      <c r="F374" s="35"/>
    </row>
    <row r="375" spans="4:6">
      <c r="D375" s="22"/>
      <c r="E375" s="23"/>
      <c r="F375" s="35"/>
    </row>
    <row r="376" spans="4:6">
      <c r="D376" s="22"/>
      <c r="E376" s="23"/>
      <c r="F376" s="35"/>
    </row>
    <row r="377" spans="4:6">
      <c r="D377" s="22"/>
      <c r="E377" s="23"/>
      <c r="F377" s="35"/>
    </row>
    <row r="378" spans="4:6">
      <c r="D378" s="22"/>
      <c r="E378" s="23"/>
      <c r="F378" s="35"/>
    </row>
    <row r="379" spans="4:6">
      <c r="D379" s="22"/>
      <c r="E379" s="23"/>
      <c r="F379" s="35"/>
    </row>
    <row r="380" spans="4:6">
      <c r="D380" s="22"/>
      <c r="E380" s="23"/>
      <c r="F380" s="35"/>
    </row>
    <row r="381" spans="4:6">
      <c r="D381" s="22"/>
      <c r="E381" s="23"/>
      <c r="F381" s="35"/>
    </row>
    <row r="382" spans="4:6">
      <c r="D382" s="22"/>
      <c r="E382" s="23"/>
      <c r="F382" s="35"/>
    </row>
    <row r="383" spans="4:6">
      <c r="D383" s="6"/>
      <c r="E383" s="23"/>
      <c r="F383" s="35"/>
    </row>
    <row r="384" spans="4:6">
      <c r="D384" s="6"/>
      <c r="E384" s="23"/>
      <c r="F384" s="35"/>
    </row>
    <row r="385" spans="4:6">
      <c r="D385" s="6"/>
      <c r="E385" s="23"/>
      <c r="F385" s="35"/>
    </row>
    <row r="386" spans="4:6">
      <c r="D386" s="22"/>
      <c r="E386" s="23"/>
      <c r="F386" s="35"/>
    </row>
    <row r="387" spans="4:6">
      <c r="D387" s="22"/>
      <c r="E387" s="23"/>
      <c r="F387" s="35"/>
    </row>
    <row r="388" spans="4:6">
      <c r="D388" s="22"/>
      <c r="F388" s="35"/>
    </row>
    <row r="389" spans="4:6">
      <c r="D389" s="22"/>
      <c r="F389" s="35"/>
    </row>
    <row r="390" spans="4:6">
      <c r="D390" s="22"/>
      <c r="F390" s="35"/>
    </row>
    <row r="391" spans="4:6">
      <c r="D391" s="22"/>
      <c r="F391" s="35"/>
    </row>
    <row r="392" spans="4:6">
      <c r="D392" s="22"/>
      <c r="F392" s="35"/>
    </row>
    <row r="393" spans="4:6">
      <c r="D393" s="22"/>
      <c r="F393" s="35"/>
    </row>
    <row r="394" spans="4:6">
      <c r="D394" s="22"/>
      <c r="F394" s="35"/>
    </row>
    <row r="395" spans="4:6">
      <c r="D395" s="22"/>
      <c r="F395" s="35"/>
    </row>
    <row r="396" spans="4:6">
      <c r="D396" s="22"/>
      <c r="F396" s="35"/>
    </row>
    <row r="397" spans="4:6">
      <c r="D397" s="22"/>
      <c r="F397" s="35"/>
    </row>
    <row r="398" spans="4:6">
      <c r="D398" s="22"/>
      <c r="F398" s="35"/>
    </row>
    <row r="399" spans="4:6">
      <c r="D399" s="22"/>
      <c r="F399" s="35"/>
    </row>
    <row r="400" spans="4:6">
      <c r="D400" s="22"/>
      <c r="F400" s="35"/>
    </row>
    <row r="401" spans="4:6">
      <c r="D401" s="22"/>
      <c r="F401" s="35"/>
    </row>
    <row r="402" spans="4:6">
      <c r="D402" s="22"/>
      <c r="F402" s="35"/>
    </row>
    <row r="403" spans="4:6">
      <c r="D403" s="22"/>
      <c r="F403" s="35"/>
    </row>
    <row r="404" spans="4:6">
      <c r="D404" s="22"/>
      <c r="F404" s="35"/>
    </row>
    <row r="405" spans="4:6">
      <c r="D405" s="22"/>
      <c r="F405" s="35"/>
    </row>
    <row r="406" spans="4:6">
      <c r="D406" s="22"/>
      <c r="F406" s="35"/>
    </row>
    <row r="407" spans="4:6">
      <c r="D407" s="22"/>
      <c r="F407" s="35"/>
    </row>
    <row r="408" spans="4:6">
      <c r="D408" s="22"/>
      <c r="F408" s="35"/>
    </row>
    <row r="409" spans="4:6">
      <c r="D409" s="22"/>
      <c r="F409" s="35"/>
    </row>
    <row r="410" spans="4:6">
      <c r="D410" s="22"/>
      <c r="F410" s="35"/>
    </row>
    <row r="411" spans="4:6">
      <c r="D411" s="22"/>
      <c r="F411" s="35"/>
    </row>
    <row r="412" spans="4:6">
      <c r="D412" s="22"/>
      <c r="F412" s="35"/>
    </row>
    <row r="413" spans="4:6">
      <c r="D413" s="22"/>
      <c r="F413" s="35"/>
    </row>
    <row r="414" spans="4:6">
      <c r="D414" s="22"/>
      <c r="F414" s="35"/>
    </row>
    <row r="415" spans="4:6">
      <c r="D415" s="22"/>
      <c r="F415" s="35"/>
    </row>
    <row r="416" spans="4:6">
      <c r="D416" s="22"/>
      <c r="F416" s="35"/>
    </row>
    <row r="417" spans="4:6">
      <c r="D417" s="22"/>
      <c r="F417" s="35"/>
    </row>
    <row r="418" spans="4:6">
      <c r="D418" s="22"/>
      <c r="F418" s="35"/>
    </row>
    <row r="419" spans="4:6">
      <c r="D419" s="22"/>
      <c r="F419" s="35"/>
    </row>
    <row r="420" spans="4:6">
      <c r="D420" s="22"/>
      <c r="F420" s="35"/>
    </row>
    <row r="421" spans="4:6">
      <c r="D421" s="22"/>
      <c r="F421" s="35"/>
    </row>
    <row r="422" spans="4:6">
      <c r="D422" s="22"/>
      <c r="F422" s="35"/>
    </row>
    <row r="423" spans="4:6">
      <c r="D423" s="22"/>
      <c r="F423" s="35"/>
    </row>
    <row r="424" spans="4:6">
      <c r="D424" s="22"/>
      <c r="F424" s="35"/>
    </row>
    <row r="425" spans="4:6">
      <c r="D425" s="22"/>
      <c r="F425" s="35"/>
    </row>
    <row r="426" spans="4:6">
      <c r="D426" s="22"/>
      <c r="F426" s="35"/>
    </row>
    <row r="427" spans="4:6">
      <c r="D427" s="22"/>
      <c r="F427" s="35"/>
    </row>
    <row r="428" spans="4:6">
      <c r="D428" s="22"/>
      <c r="F428" s="35"/>
    </row>
    <row r="429" spans="4:6">
      <c r="D429" s="22"/>
      <c r="F429" s="35"/>
    </row>
    <row r="430" spans="4:6">
      <c r="D430" s="22"/>
      <c r="F430" s="35"/>
    </row>
    <row r="431" spans="4:6">
      <c r="D431" s="22"/>
      <c r="F431" s="35"/>
    </row>
    <row r="432" spans="4:6">
      <c r="D432" s="22"/>
      <c r="F432" s="35"/>
    </row>
    <row r="433" spans="4:6">
      <c r="D433" s="22"/>
      <c r="F433" s="35"/>
    </row>
    <row r="434" spans="4:6">
      <c r="D434" s="22"/>
      <c r="F434" s="35"/>
    </row>
    <row r="435" spans="4:6">
      <c r="D435" s="22"/>
      <c r="F435" s="35"/>
    </row>
    <row r="436" spans="4:6">
      <c r="D436" s="22"/>
      <c r="F436" s="35"/>
    </row>
    <row r="437" spans="4:6">
      <c r="D437" s="22"/>
      <c r="F437" s="35"/>
    </row>
    <row r="438" spans="4:6">
      <c r="D438" s="22"/>
      <c r="F438" s="35"/>
    </row>
    <row r="439" spans="4:6">
      <c r="D439" s="22"/>
      <c r="F439" s="35"/>
    </row>
    <row r="440" spans="4:6">
      <c r="D440" s="22"/>
      <c r="F440" s="35"/>
    </row>
    <row r="441" spans="4:6">
      <c r="D441" s="22"/>
      <c r="F441" s="35"/>
    </row>
    <row r="442" spans="4:6">
      <c r="D442" s="22"/>
      <c r="F442" s="35"/>
    </row>
    <row r="443" spans="4:6">
      <c r="F443" s="35"/>
    </row>
    <row r="444" spans="4:6">
      <c r="F444" s="35"/>
    </row>
    <row r="445" spans="4:6">
      <c r="F445" s="35"/>
    </row>
    <row r="446" spans="4:6">
      <c r="F446" s="35"/>
    </row>
    <row r="447" spans="4:6">
      <c r="F447" s="35"/>
    </row>
    <row r="448" spans="4:6">
      <c r="F448" s="35"/>
    </row>
    <row r="449" spans="4:6">
      <c r="F449" s="35"/>
    </row>
    <row r="450" spans="4:6">
      <c r="F450" s="35"/>
    </row>
    <row r="451" spans="4:6">
      <c r="F451" s="35"/>
    </row>
    <row r="452" spans="4:6">
      <c r="F452" s="35"/>
    </row>
    <row r="453" spans="4:6" ht="11.25" customHeight="1">
      <c r="D453" s="42"/>
      <c r="E453" s="42"/>
      <c r="F453" s="35"/>
    </row>
    <row r="454" spans="4:6">
      <c r="D454" s="42"/>
      <c r="E454" s="42"/>
      <c r="F454" s="35"/>
    </row>
    <row r="455" spans="4:6">
      <c r="F455" s="35"/>
    </row>
    <row r="456" spans="4:6">
      <c r="F456" s="35"/>
    </row>
    <row r="457" spans="4:6">
      <c r="F457" s="35"/>
    </row>
    <row r="458" spans="4:6">
      <c r="F458" s="35"/>
    </row>
    <row r="459" spans="4:6">
      <c r="F459" s="35"/>
    </row>
    <row r="460" spans="4:6">
      <c r="F460" s="35"/>
    </row>
    <row r="461" spans="4:6">
      <c r="F461" s="35"/>
    </row>
    <row r="462" spans="4:6">
      <c r="F462" s="35"/>
    </row>
    <row r="463" spans="4:6">
      <c r="F463" s="35"/>
    </row>
    <row r="464" spans="4:6">
      <c r="F464" s="35"/>
    </row>
    <row r="465" spans="6:6">
      <c r="F465" s="35"/>
    </row>
    <row r="466" spans="6:6">
      <c r="F466" s="35"/>
    </row>
    <row r="467" spans="6:6">
      <c r="F467" s="35"/>
    </row>
    <row r="468" spans="6:6">
      <c r="F468" s="35"/>
    </row>
    <row r="469" spans="6:6">
      <c r="F469" s="35"/>
    </row>
    <row r="470" spans="6:6">
      <c r="F470" s="35"/>
    </row>
    <row r="471" spans="6:6">
      <c r="F471" s="35"/>
    </row>
    <row r="472" spans="6:6">
      <c r="F472" s="35"/>
    </row>
    <row r="473" spans="6:6">
      <c r="F473" s="35"/>
    </row>
    <row r="474" spans="6:6">
      <c r="F474" s="35"/>
    </row>
    <row r="475" spans="6:6">
      <c r="F475" s="35"/>
    </row>
    <row r="476" spans="6:6">
      <c r="F476" s="35"/>
    </row>
    <row r="477" spans="6:6">
      <c r="F477" s="35"/>
    </row>
    <row r="478" spans="6:6">
      <c r="F478" s="35"/>
    </row>
    <row r="479" spans="6:6">
      <c r="F479" s="35"/>
    </row>
    <row r="480" spans="6:6">
      <c r="F480" s="35"/>
    </row>
    <row r="481" spans="6:6">
      <c r="F481" s="35"/>
    </row>
    <row r="482" spans="6:6">
      <c r="F482" s="35"/>
    </row>
    <row r="483" spans="6:6">
      <c r="F483" s="35"/>
    </row>
    <row r="484" spans="6:6">
      <c r="F484" s="35"/>
    </row>
    <row r="485" spans="6:6">
      <c r="F485" s="35"/>
    </row>
    <row r="486" spans="6:6">
      <c r="F486" s="35"/>
    </row>
    <row r="487" spans="6:6">
      <c r="F487" s="35"/>
    </row>
    <row r="488" spans="6:6">
      <c r="F488" s="35"/>
    </row>
    <row r="489" spans="6:6">
      <c r="F489" s="35"/>
    </row>
    <row r="490" spans="6:6">
      <c r="F490" s="35"/>
    </row>
    <row r="491" spans="6:6">
      <c r="F491" s="35"/>
    </row>
    <row r="492" spans="6:6">
      <c r="F492" s="35"/>
    </row>
    <row r="493" spans="6:6">
      <c r="F493" s="35"/>
    </row>
    <row r="494" spans="6:6">
      <c r="F494" s="35"/>
    </row>
    <row r="495" spans="6:6">
      <c r="F495" s="35"/>
    </row>
    <row r="496" spans="6:6">
      <c r="F496" s="35"/>
    </row>
    <row r="497" spans="6:6">
      <c r="F497" s="35"/>
    </row>
    <row r="498" spans="6:6">
      <c r="F498" s="35"/>
    </row>
    <row r="499" spans="6:6">
      <c r="F499" s="35"/>
    </row>
    <row r="500" spans="6:6">
      <c r="F500" s="35"/>
    </row>
    <row r="501" spans="6:6">
      <c r="F501" s="35"/>
    </row>
    <row r="502" spans="6:6">
      <c r="F502" s="35"/>
    </row>
    <row r="503" spans="6:6">
      <c r="F503" s="35"/>
    </row>
    <row r="504" spans="6:6">
      <c r="F504" s="35"/>
    </row>
    <row r="505" spans="6:6">
      <c r="F505" s="35"/>
    </row>
    <row r="506" spans="6:6">
      <c r="F506" s="35"/>
    </row>
    <row r="507" spans="6:6">
      <c r="F507" s="35"/>
    </row>
    <row r="508" spans="6:6">
      <c r="F508" s="35"/>
    </row>
    <row r="509" spans="6:6">
      <c r="F509" s="35"/>
    </row>
    <row r="510" spans="6:6">
      <c r="F510" s="35"/>
    </row>
    <row r="511" spans="6:6">
      <c r="F511" s="35"/>
    </row>
    <row r="512" spans="6:6">
      <c r="F512" s="35"/>
    </row>
    <row r="513" spans="6:6">
      <c r="F513" s="35"/>
    </row>
    <row r="514" spans="6:6">
      <c r="F514" s="35"/>
    </row>
    <row r="515" spans="6:6">
      <c r="F515" s="35"/>
    </row>
    <row r="516" spans="6:6">
      <c r="F516" s="35"/>
    </row>
    <row r="517" spans="6:6">
      <c r="F517" s="35"/>
    </row>
    <row r="518" spans="6:6">
      <c r="F518" s="35"/>
    </row>
    <row r="519" spans="6:6">
      <c r="F519" s="35"/>
    </row>
    <row r="520" spans="6:6">
      <c r="F520" s="35"/>
    </row>
    <row r="521" spans="6:6">
      <c r="F521" s="35"/>
    </row>
    <row r="522" spans="6:6">
      <c r="F522" s="35"/>
    </row>
    <row r="523" spans="6:6">
      <c r="F523" s="35"/>
    </row>
    <row r="524" spans="6:6">
      <c r="F524" s="35"/>
    </row>
    <row r="525" spans="6:6">
      <c r="F525" s="35"/>
    </row>
    <row r="526" spans="6:6">
      <c r="F526" s="35"/>
    </row>
    <row r="527" spans="6:6">
      <c r="F527" s="35"/>
    </row>
    <row r="528" spans="6:6">
      <c r="F528" s="35"/>
    </row>
    <row r="529" spans="6:6">
      <c r="F529" s="35"/>
    </row>
    <row r="530" spans="6:6">
      <c r="F530" s="35"/>
    </row>
    <row r="531" spans="6:6">
      <c r="F531" s="35"/>
    </row>
    <row r="532" spans="6:6">
      <c r="F532" s="35"/>
    </row>
    <row r="533" spans="6:6">
      <c r="F533" s="35"/>
    </row>
    <row r="534" spans="6:6">
      <c r="F534" s="35"/>
    </row>
    <row r="535" spans="6:6">
      <c r="F535" s="35"/>
    </row>
    <row r="536" spans="6:6">
      <c r="F536" s="35"/>
    </row>
    <row r="537" spans="6:6">
      <c r="F537" s="35"/>
    </row>
    <row r="538" spans="6:6">
      <c r="F538" s="35"/>
    </row>
    <row r="539" spans="6:6">
      <c r="F539" s="35"/>
    </row>
    <row r="540" spans="6:6">
      <c r="F540" s="35"/>
    </row>
    <row r="541" spans="6:6">
      <c r="F541" s="35"/>
    </row>
    <row r="542" spans="6:6">
      <c r="F542" s="35"/>
    </row>
    <row r="543" spans="6:6">
      <c r="F543" s="35"/>
    </row>
    <row r="544" spans="6:6">
      <c r="F544" s="35"/>
    </row>
    <row r="545" spans="6:6">
      <c r="F545" s="35"/>
    </row>
    <row r="546" spans="6:6">
      <c r="F546" s="35"/>
    </row>
    <row r="547" spans="6:6">
      <c r="F547" s="35"/>
    </row>
    <row r="548" spans="6:6">
      <c r="F548" s="35"/>
    </row>
    <row r="549" spans="6:6">
      <c r="F549" s="35"/>
    </row>
    <row r="550" spans="6:6">
      <c r="F550" s="35"/>
    </row>
    <row r="551" spans="6:6">
      <c r="F551" s="35"/>
    </row>
    <row r="552" spans="6:6">
      <c r="F552" s="35"/>
    </row>
    <row r="553" spans="6:6">
      <c r="F553" s="35"/>
    </row>
    <row r="554" spans="6:6">
      <c r="F554" s="35"/>
    </row>
    <row r="555" spans="6:6">
      <c r="F555" s="35"/>
    </row>
    <row r="556" spans="6:6">
      <c r="F556" s="35"/>
    </row>
    <row r="557" spans="6:6">
      <c r="F557" s="35"/>
    </row>
    <row r="558" spans="6:6">
      <c r="F558" s="35"/>
    </row>
    <row r="559" spans="6:6">
      <c r="F559" s="35"/>
    </row>
    <row r="560" spans="6:6">
      <c r="F560" s="35"/>
    </row>
    <row r="561" spans="6:6">
      <c r="F561" s="35"/>
    </row>
    <row r="562" spans="6:6">
      <c r="F562" s="35"/>
    </row>
    <row r="563" spans="6:6">
      <c r="F563" s="35"/>
    </row>
    <row r="564" spans="6:6">
      <c r="F564" s="35"/>
    </row>
    <row r="565" spans="6:6">
      <c r="F565" s="35"/>
    </row>
    <row r="566" spans="6:6">
      <c r="F566" s="35"/>
    </row>
    <row r="567" spans="6:6">
      <c r="F567" s="35"/>
    </row>
    <row r="568" spans="6:6">
      <c r="F568" s="35"/>
    </row>
    <row r="569" spans="6:6">
      <c r="F569" s="35"/>
    </row>
    <row r="570" spans="6:6">
      <c r="F570" s="35"/>
    </row>
    <row r="571" spans="6:6">
      <c r="F571" s="35"/>
    </row>
    <row r="572" spans="6:6">
      <c r="F572" s="35"/>
    </row>
    <row r="573" spans="6:6">
      <c r="F573" s="35"/>
    </row>
    <row r="574" spans="6:6">
      <c r="F574" s="35"/>
    </row>
    <row r="575" spans="6:6">
      <c r="F575" s="35"/>
    </row>
    <row r="576" spans="6:6">
      <c r="F576" s="35"/>
    </row>
    <row r="577" spans="6:6">
      <c r="F577" s="35"/>
    </row>
    <row r="578" spans="6:6">
      <c r="F578" s="35"/>
    </row>
    <row r="579" spans="6:6">
      <c r="F579" s="35"/>
    </row>
    <row r="580" spans="6:6">
      <c r="F580" s="35"/>
    </row>
    <row r="581" spans="6:6">
      <c r="F581" s="35"/>
    </row>
    <row r="582" spans="6:6">
      <c r="F582" s="35"/>
    </row>
    <row r="583" spans="6:6">
      <c r="F583" s="35"/>
    </row>
    <row r="584" spans="6:6">
      <c r="F584" s="35"/>
    </row>
    <row r="585" spans="6:6">
      <c r="F585" s="35"/>
    </row>
    <row r="586" spans="6:6">
      <c r="F586" s="35"/>
    </row>
    <row r="587" spans="6:6">
      <c r="F587" s="35"/>
    </row>
    <row r="588" spans="6:6">
      <c r="F588" s="35"/>
    </row>
    <row r="589" spans="6:6">
      <c r="F589" s="35"/>
    </row>
    <row r="590" spans="6:6">
      <c r="F590" s="35"/>
    </row>
    <row r="591" spans="6:6">
      <c r="F591" s="35"/>
    </row>
    <row r="592" spans="6:6">
      <c r="F592" s="35"/>
    </row>
    <row r="593" spans="6:6">
      <c r="F593" s="35"/>
    </row>
    <row r="594" spans="6:6">
      <c r="F594" s="35"/>
    </row>
    <row r="595" spans="6:6">
      <c r="F595" s="35"/>
    </row>
    <row r="596" spans="6:6">
      <c r="F596" s="35"/>
    </row>
    <row r="597" spans="6:6">
      <c r="F597" s="35"/>
    </row>
    <row r="598" spans="6:6">
      <c r="F598" s="35"/>
    </row>
    <row r="599" spans="6:6">
      <c r="F599" s="35"/>
    </row>
    <row r="600" spans="6:6">
      <c r="F600" s="35"/>
    </row>
    <row r="601" spans="6:6">
      <c r="F601" s="35"/>
    </row>
    <row r="602" spans="6:6">
      <c r="F602" s="35"/>
    </row>
    <row r="603" spans="6:6">
      <c r="F603" s="35"/>
    </row>
    <row r="604" spans="6:6">
      <c r="F604" s="35"/>
    </row>
    <row r="605" spans="6:6">
      <c r="F605" s="35"/>
    </row>
    <row r="606" spans="6:6">
      <c r="F606" s="35"/>
    </row>
    <row r="607" spans="6:6">
      <c r="F607" s="35"/>
    </row>
    <row r="608" spans="6:6">
      <c r="F608" s="35"/>
    </row>
    <row r="609" spans="6:6">
      <c r="F609" s="35"/>
    </row>
    <row r="610" spans="6:6">
      <c r="F610" s="35"/>
    </row>
    <row r="611" spans="6:6">
      <c r="F611" s="35"/>
    </row>
    <row r="612" spans="6:6">
      <c r="F612" s="35"/>
    </row>
    <row r="613" spans="6:6">
      <c r="F613" s="35"/>
    </row>
    <row r="614" spans="6:6">
      <c r="F614" s="35"/>
    </row>
    <row r="615" spans="6:6">
      <c r="F615" s="35"/>
    </row>
    <row r="616" spans="6:6">
      <c r="F616" s="35"/>
    </row>
    <row r="617" spans="6:6">
      <c r="F617" s="35"/>
    </row>
    <row r="618" spans="6:6">
      <c r="F618" s="35"/>
    </row>
    <row r="619" spans="6:6">
      <c r="F619" s="35"/>
    </row>
    <row r="620" spans="6:6">
      <c r="F620" s="35"/>
    </row>
    <row r="621" spans="6:6">
      <c r="F621" s="35"/>
    </row>
    <row r="622" spans="6:6">
      <c r="F622" s="35"/>
    </row>
    <row r="623" spans="6:6">
      <c r="F623" s="35"/>
    </row>
    <row r="624" spans="6:6">
      <c r="F624" s="35"/>
    </row>
    <row r="625" spans="6:6">
      <c r="F625" s="35"/>
    </row>
    <row r="626" spans="6:6">
      <c r="F626" s="35"/>
    </row>
    <row r="627" spans="6:6">
      <c r="F627" s="35"/>
    </row>
    <row r="628" spans="6:6">
      <c r="F628" s="35"/>
    </row>
    <row r="629" spans="6:6">
      <c r="F629" s="35"/>
    </row>
    <row r="630" spans="6:6">
      <c r="F630" s="35"/>
    </row>
    <row r="631" spans="6:6">
      <c r="F631" s="35"/>
    </row>
    <row r="632" spans="6:6">
      <c r="F632" s="35"/>
    </row>
    <row r="633" spans="6:6">
      <c r="F633" s="35"/>
    </row>
    <row r="634" spans="6:6">
      <c r="F634" s="35"/>
    </row>
    <row r="635" spans="6:6">
      <c r="F635" s="35"/>
    </row>
    <row r="636" spans="6:6">
      <c r="F636" s="35"/>
    </row>
    <row r="637" spans="6:6">
      <c r="F637" s="35"/>
    </row>
    <row r="638" spans="6:6">
      <c r="F638" s="35"/>
    </row>
    <row r="639" spans="6:6">
      <c r="F639" s="35"/>
    </row>
    <row r="640" spans="6:6">
      <c r="F640" s="35"/>
    </row>
    <row r="641" spans="6:6">
      <c r="F641" s="35"/>
    </row>
    <row r="642" spans="6:6">
      <c r="F642" s="35"/>
    </row>
    <row r="643" spans="6:6">
      <c r="F643" s="35"/>
    </row>
    <row r="644" spans="6:6">
      <c r="F644" s="35"/>
    </row>
    <row r="645" spans="6:6">
      <c r="F645" s="35"/>
    </row>
    <row r="646" spans="6:6">
      <c r="F646" s="35"/>
    </row>
    <row r="647" spans="6:6">
      <c r="F647" s="35"/>
    </row>
    <row r="648" spans="6:6">
      <c r="F648" s="35"/>
    </row>
    <row r="649" spans="6:6">
      <c r="F649" s="35"/>
    </row>
    <row r="650" spans="6:6">
      <c r="F650" s="35"/>
    </row>
    <row r="651" spans="6:6">
      <c r="F651" s="35"/>
    </row>
    <row r="652" spans="6:6">
      <c r="F652" s="35"/>
    </row>
    <row r="653" spans="6:6">
      <c r="F653" s="35"/>
    </row>
    <row r="654" spans="6:6">
      <c r="F654" s="35"/>
    </row>
    <row r="655" spans="6:6">
      <c r="F655" s="35"/>
    </row>
    <row r="656" spans="6:6">
      <c r="F656" s="35"/>
    </row>
    <row r="657" spans="6:6">
      <c r="F657" s="35"/>
    </row>
    <row r="658" spans="6:6">
      <c r="F658" s="35"/>
    </row>
    <row r="659" spans="6:6">
      <c r="F659" s="35"/>
    </row>
    <row r="660" spans="6:6">
      <c r="F660" s="35"/>
    </row>
    <row r="661" spans="6:6">
      <c r="F661" s="35"/>
    </row>
    <row r="662" spans="6:6">
      <c r="F662" s="35"/>
    </row>
    <row r="663" spans="6:6">
      <c r="F663" s="35"/>
    </row>
    <row r="664" spans="6:6">
      <c r="F664" s="35"/>
    </row>
    <row r="665" spans="6:6">
      <c r="F665" s="35"/>
    </row>
    <row r="666" spans="6:6">
      <c r="F666" s="35"/>
    </row>
    <row r="667" spans="6:6">
      <c r="F667" s="35"/>
    </row>
    <row r="668" spans="6:6">
      <c r="F668" s="35"/>
    </row>
    <row r="669" spans="6:6">
      <c r="F669" s="35"/>
    </row>
    <row r="670" spans="6:6">
      <c r="F670" s="35"/>
    </row>
    <row r="671" spans="6:6">
      <c r="F671" s="35"/>
    </row>
    <row r="672" spans="6:6">
      <c r="F672" s="35"/>
    </row>
    <row r="673" spans="6:6">
      <c r="F673" s="35"/>
    </row>
    <row r="674" spans="6:6">
      <c r="F674" s="35"/>
    </row>
    <row r="675" spans="6:6">
      <c r="F675" s="35"/>
    </row>
    <row r="676" spans="6:6">
      <c r="F676" s="35"/>
    </row>
    <row r="677" spans="6:6">
      <c r="F677" s="35"/>
    </row>
    <row r="678" spans="6:6">
      <c r="F678" s="35"/>
    </row>
    <row r="679" spans="6:6">
      <c r="F679" s="35"/>
    </row>
    <row r="680" spans="6:6">
      <c r="F680" s="35"/>
    </row>
    <row r="681" spans="6:6">
      <c r="F681" s="35"/>
    </row>
    <row r="682" spans="6:6">
      <c r="F682" s="35"/>
    </row>
    <row r="683" spans="6:6">
      <c r="F683" s="35"/>
    </row>
    <row r="684" spans="6:6">
      <c r="F684" s="35"/>
    </row>
    <row r="685" spans="6:6">
      <c r="F685" s="35"/>
    </row>
    <row r="686" spans="6:6">
      <c r="F686" s="35"/>
    </row>
    <row r="687" spans="6:6">
      <c r="F687" s="35"/>
    </row>
    <row r="688" spans="6:6">
      <c r="F688" s="35"/>
    </row>
    <row r="689" spans="6:6">
      <c r="F689" s="35"/>
    </row>
    <row r="690" spans="6:6">
      <c r="F690" s="35"/>
    </row>
    <row r="691" spans="6:6">
      <c r="F691" s="35"/>
    </row>
    <row r="692" spans="6:6">
      <c r="F692" s="35"/>
    </row>
    <row r="693" spans="6:6">
      <c r="F693" s="35"/>
    </row>
    <row r="694" spans="6:6">
      <c r="F694" s="35"/>
    </row>
    <row r="695" spans="6:6">
      <c r="F695" s="35"/>
    </row>
    <row r="696" spans="6:6">
      <c r="F696" s="35"/>
    </row>
    <row r="697" spans="6:6">
      <c r="F697" s="35"/>
    </row>
    <row r="698" spans="6:6">
      <c r="F698" s="35"/>
    </row>
    <row r="699" spans="6:6">
      <c r="F699" s="35"/>
    </row>
    <row r="700" spans="6:6">
      <c r="F700" s="35"/>
    </row>
    <row r="701" spans="6:6">
      <c r="F701" s="35"/>
    </row>
    <row r="702" spans="6:6">
      <c r="F702" s="35"/>
    </row>
    <row r="703" spans="6:6">
      <c r="F703" s="35"/>
    </row>
    <row r="704" spans="6:6">
      <c r="F704" s="35"/>
    </row>
    <row r="705" spans="6:6">
      <c r="F705" s="35"/>
    </row>
    <row r="706" spans="6:6">
      <c r="F706" s="35"/>
    </row>
    <row r="707" spans="6:6">
      <c r="F707" s="35"/>
    </row>
    <row r="708" spans="6:6">
      <c r="F708" s="35"/>
    </row>
    <row r="709" spans="6:6">
      <c r="F709" s="35"/>
    </row>
    <row r="710" spans="6:6">
      <c r="F710" s="35"/>
    </row>
    <row r="711" spans="6:6">
      <c r="F711" s="35"/>
    </row>
    <row r="712" spans="6:6">
      <c r="F712" s="35"/>
    </row>
    <row r="713" spans="6:6">
      <c r="F713" s="35"/>
    </row>
    <row r="714" spans="6:6">
      <c r="F714" s="35"/>
    </row>
    <row r="715" spans="6:6">
      <c r="F715" s="35"/>
    </row>
    <row r="716" spans="6:6">
      <c r="F716" s="35"/>
    </row>
    <row r="717" spans="6:6">
      <c r="F717" s="35"/>
    </row>
    <row r="718" spans="6:6">
      <c r="F718" s="35"/>
    </row>
    <row r="719" spans="6:6">
      <c r="F719" s="35"/>
    </row>
    <row r="720" spans="6:6">
      <c r="F720" s="35"/>
    </row>
    <row r="721" spans="6:6">
      <c r="F721" s="35"/>
    </row>
    <row r="722" spans="6:6">
      <c r="F722" s="35"/>
    </row>
    <row r="723" spans="6:6">
      <c r="F723" s="35"/>
    </row>
    <row r="724" spans="6:6">
      <c r="F724" s="35"/>
    </row>
    <row r="725" spans="6:6">
      <c r="F725" s="35"/>
    </row>
    <row r="726" spans="6:6">
      <c r="F726" s="35"/>
    </row>
    <row r="727" spans="6:6">
      <c r="F727" s="35"/>
    </row>
    <row r="728" spans="6:6">
      <c r="F728" s="35"/>
    </row>
    <row r="729" spans="6:6">
      <c r="F729" s="35"/>
    </row>
    <row r="730" spans="6:6">
      <c r="F730" s="35"/>
    </row>
    <row r="731" spans="6:6">
      <c r="F731" s="35"/>
    </row>
    <row r="732" spans="6:6">
      <c r="F732" s="35"/>
    </row>
    <row r="733" spans="6:6">
      <c r="F733" s="35"/>
    </row>
    <row r="734" spans="6:6">
      <c r="F734" s="35"/>
    </row>
    <row r="735" spans="6:6">
      <c r="F735" s="35"/>
    </row>
    <row r="736" spans="6:6">
      <c r="F736" s="35"/>
    </row>
    <row r="737" spans="6:6">
      <c r="F737" s="35"/>
    </row>
    <row r="738" spans="6:6">
      <c r="F738" s="35"/>
    </row>
    <row r="739" spans="6:6">
      <c r="F739" s="35"/>
    </row>
    <row r="740" spans="6:6">
      <c r="F740" s="35"/>
    </row>
    <row r="741" spans="6:6">
      <c r="F741" s="35"/>
    </row>
    <row r="742" spans="6:6">
      <c r="F742" s="35"/>
    </row>
    <row r="743" spans="6:6">
      <c r="F743" s="35"/>
    </row>
    <row r="744" spans="6:6">
      <c r="F744" s="35"/>
    </row>
    <row r="745" spans="6:6">
      <c r="F745" s="35"/>
    </row>
    <row r="746" spans="6:6">
      <c r="F746" s="35"/>
    </row>
    <row r="747" spans="6:6">
      <c r="F747" s="35"/>
    </row>
    <row r="748" spans="6:6">
      <c r="F748" s="35"/>
    </row>
    <row r="749" spans="6:6">
      <c r="F749" s="35"/>
    </row>
    <row r="750" spans="6:6">
      <c r="F750" s="35"/>
    </row>
    <row r="751" spans="6:6">
      <c r="F751" s="35"/>
    </row>
    <row r="752" spans="6:6">
      <c r="F752" s="35"/>
    </row>
    <row r="753" spans="6:6">
      <c r="F753" s="35"/>
    </row>
    <row r="754" spans="6:6">
      <c r="F754" s="35"/>
    </row>
    <row r="755" spans="6:6">
      <c r="F755" s="35"/>
    </row>
    <row r="756" spans="6:6">
      <c r="F756" s="35"/>
    </row>
    <row r="757" spans="6:6">
      <c r="F757" s="35"/>
    </row>
    <row r="758" spans="6:6">
      <c r="F758" s="35"/>
    </row>
    <row r="759" spans="6:6">
      <c r="F759" s="35"/>
    </row>
    <row r="760" spans="6:6">
      <c r="F760" s="35"/>
    </row>
    <row r="761" spans="6:6">
      <c r="F761" s="35"/>
    </row>
    <row r="762" spans="6:6">
      <c r="F762" s="35"/>
    </row>
    <row r="763" spans="6:6">
      <c r="F763" s="35"/>
    </row>
    <row r="764" spans="6:6">
      <c r="F764" s="35"/>
    </row>
    <row r="765" spans="6:6">
      <c r="F765" s="35"/>
    </row>
    <row r="766" spans="6:6">
      <c r="F766" s="35"/>
    </row>
    <row r="767" spans="6:6">
      <c r="F767" s="35"/>
    </row>
    <row r="768" spans="6:6">
      <c r="F768" s="35"/>
    </row>
    <row r="769" spans="6:6">
      <c r="F769" s="35"/>
    </row>
    <row r="770" spans="6:6">
      <c r="F770" s="35"/>
    </row>
    <row r="771" spans="6:6">
      <c r="F771" s="35"/>
    </row>
    <row r="772" spans="6:6">
      <c r="F772" s="35"/>
    </row>
    <row r="773" spans="6:6">
      <c r="F773" s="35"/>
    </row>
    <row r="774" spans="6:6">
      <c r="F774" s="35"/>
    </row>
    <row r="775" spans="6:6">
      <c r="F775" s="35"/>
    </row>
    <row r="776" spans="6:6">
      <c r="F776" s="35"/>
    </row>
    <row r="777" spans="6:6">
      <c r="F777" s="35"/>
    </row>
    <row r="778" spans="6:6">
      <c r="F778" s="35"/>
    </row>
    <row r="779" spans="6:6">
      <c r="F779" s="35"/>
    </row>
    <row r="780" spans="6:6">
      <c r="F780" s="35"/>
    </row>
    <row r="781" spans="6:6">
      <c r="F781" s="35"/>
    </row>
    <row r="782" spans="6:6">
      <c r="F782" s="35"/>
    </row>
    <row r="783" spans="6:6">
      <c r="F783" s="35"/>
    </row>
    <row r="784" spans="6:6">
      <c r="F784" s="35"/>
    </row>
    <row r="785" spans="6:6">
      <c r="F785" s="35"/>
    </row>
    <row r="786" spans="6:6">
      <c r="F786" s="35"/>
    </row>
    <row r="787" spans="6:6">
      <c r="F787" s="35"/>
    </row>
    <row r="788" spans="6:6">
      <c r="F788" s="35"/>
    </row>
    <row r="789" spans="6:6">
      <c r="F789" s="35"/>
    </row>
    <row r="790" spans="6:6">
      <c r="F790" s="35"/>
    </row>
    <row r="791" spans="6:6">
      <c r="F791" s="35"/>
    </row>
    <row r="792" spans="6:6">
      <c r="F792" s="35"/>
    </row>
    <row r="793" spans="6:6">
      <c r="F793" s="35"/>
    </row>
    <row r="794" spans="6:6">
      <c r="F794" s="35"/>
    </row>
    <row r="795" spans="6:6">
      <c r="F795" s="35"/>
    </row>
    <row r="796" spans="6:6">
      <c r="F796" s="35"/>
    </row>
    <row r="797" spans="6:6">
      <c r="F797" s="35"/>
    </row>
    <row r="798" spans="6:6">
      <c r="F798" s="35"/>
    </row>
    <row r="799" spans="6:6">
      <c r="F799" s="35"/>
    </row>
    <row r="800" spans="6:6">
      <c r="F800" s="35"/>
    </row>
    <row r="801" spans="6:6">
      <c r="F801" s="35"/>
    </row>
    <row r="802" spans="6:6">
      <c r="F802" s="35"/>
    </row>
    <row r="803" spans="6:6">
      <c r="F803" s="35"/>
    </row>
    <row r="804" spans="6:6">
      <c r="F804" s="35"/>
    </row>
    <row r="805" spans="6:6">
      <c r="F805" s="35"/>
    </row>
    <row r="806" spans="6:6">
      <c r="F806" s="35"/>
    </row>
    <row r="807" spans="6:6">
      <c r="F807" s="35"/>
    </row>
    <row r="808" spans="6:6">
      <c r="F808" s="35"/>
    </row>
    <row r="809" spans="6:6">
      <c r="F809" s="35"/>
    </row>
    <row r="810" spans="6:6">
      <c r="F810" s="35"/>
    </row>
    <row r="811" spans="6:6">
      <c r="F811" s="35"/>
    </row>
    <row r="812" spans="6:6">
      <c r="F812" s="35"/>
    </row>
    <row r="813" spans="6:6">
      <c r="F813" s="35"/>
    </row>
    <row r="814" spans="6:6">
      <c r="F814" s="35"/>
    </row>
    <row r="815" spans="6:6">
      <c r="F815" s="35"/>
    </row>
    <row r="816" spans="6:6">
      <c r="F816" s="35"/>
    </row>
    <row r="817" spans="6:6">
      <c r="F817" s="35"/>
    </row>
    <row r="818" spans="6:6">
      <c r="F818" s="35"/>
    </row>
    <row r="819" spans="6:6">
      <c r="F819" s="35"/>
    </row>
    <row r="820" spans="6:6">
      <c r="F820" s="35"/>
    </row>
    <row r="821" spans="6:6">
      <c r="F821" s="35"/>
    </row>
    <row r="822" spans="6:6">
      <c r="F822" s="35"/>
    </row>
    <row r="823" spans="6:6">
      <c r="F823" s="35"/>
    </row>
    <row r="824" spans="6:6">
      <c r="F824" s="35"/>
    </row>
    <row r="825" spans="6:6">
      <c r="F825" s="35"/>
    </row>
    <row r="826" spans="6:6">
      <c r="F826" s="35"/>
    </row>
    <row r="827" spans="6:6">
      <c r="F827" s="35"/>
    </row>
    <row r="828" spans="6:6">
      <c r="F828" s="35"/>
    </row>
    <row r="829" spans="6:6">
      <c r="F829" s="35"/>
    </row>
    <row r="830" spans="6:6">
      <c r="F830" s="35"/>
    </row>
    <row r="831" spans="6:6">
      <c r="F831" s="35"/>
    </row>
    <row r="832" spans="6:6">
      <c r="F832" s="35"/>
    </row>
    <row r="833" spans="6:6">
      <c r="F833" s="35"/>
    </row>
    <row r="834" spans="6:6">
      <c r="F834" s="35"/>
    </row>
    <row r="835" spans="6:6">
      <c r="F835" s="35"/>
    </row>
    <row r="836" spans="6:6">
      <c r="F836" s="35"/>
    </row>
    <row r="837" spans="6:6">
      <c r="F837" s="35"/>
    </row>
    <row r="838" spans="6:6">
      <c r="F838" s="35"/>
    </row>
    <row r="839" spans="6:6">
      <c r="F839" s="35"/>
    </row>
    <row r="840" spans="6:6">
      <c r="F840" s="35"/>
    </row>
    <row r="841" spans="6:6">
      <c r="F841" s="35"/>
    </row>
    <row r="842" spans="6:6">
      <c r="F842" s="35"/>
    </row>
    <row r="843" spans="6:6">
      <c r="F843" s="35"/>
    </row>
    <row r="844" spans="6:6">
      <c r="F844" s="35"/>
    </row>
    <row r="845" spans="6:6">
      <c r="F845" s="35"/>
    </row>
    <row r="846" spans="6:6">
      <c r="F846" s="35"/>
    </row>
    <row r="847" spans="6:6">
      <c r="F847" s="35"/>
    </row>
    <row r="848" spans="6:6">
      <c r="F848" s="35"/>
    </row>
    <row r="849" spans="6:6">
      <c r="F849" s="35"/>
    </row>
    <row r="850" spans="6:6">
      <c r="F850" s="35"/>
    </row>
    <row r="851" spans="6:6">
      <c r="F851" s="35"/>
    </row>
    <row r="852" spans="6:6">
      <c r="F852" s="35"/>
    </row>
    <row r="853" spans="6:6">
      <c r="F853" s="35"/>
    </row>
    <row r="854" spans="6:6">
      <c r="F854" s="35"/>
    </row>
    <row r="855" spans="6:6">
      <c r="F855" s="35"/>
    </row>
    <row r="856" spans="6:6">
      <c r="F856" s="35"/>
    </row>
    <row r="857" spans="6:6">
      <c r="F857" s="35"/>
    </row>
    <row r="858" spans="6:6">
      <c r="F858" s="35"/>
    </row>
    <row r="859" spans="6:6">
      <c r="F859" s="35"/>
    </row>
    <row r="860" spans="6:6">
      <c r="F860" s="35"/>
    </row>
    <row r="861" spans="6:6">
      <c r="F861" s="35"/>
    </row>
    <row r="862" spans="6:6">
      <c r="F862" s="35"/>
    </row>
    <row r="863" spans="6:6">
      <c r="F863" s="35"/>
    </row>
    <row r="864" spans="6:6">
      <c r="F864" s="35"/>
    </row>
    <row r="865" spans="6:6">
      <c r="F865" s="35"/>
    </row>
    <row r="866" spans="6:6">
      <c r="F866" s="35"/>
    </row>
    <row r="867" spans="6:6">
      <c r="F867" s="35"/>
    </row>
    <row r="868" spans="6:6">
      <c r="F868" s="35"/>
    </row>
    <row r="869" spans="6:6">
      <c r="F869" s="35"/>
    </row>
    <row r="870" spans="6:6">
      <c r="F870" s="35"/>
    </row>
    <row r="871" spans="6:6">
      <c r="F871" s="35"/>
    </row>
    <row r="872" spans="6:6">
      <c r="F872" s="35"/>
    </row>
    <row r="873" spans="6:6">
      <c r="F873" s="35"/>
    </row>
    <row r="874" spans="6:6">
      <c r="F874" s="35"/>
    </row>
    <row r="875" spans="6:6">
      <c r="F875" s="35"/>
    </row>
    <row r="876" spans="6:6">
      <c r="F876" s="35"/>
    </row>
    <row r="877" spans="6:6">
      <c r="F877" s="35"/>
    </row>
    <row r="878" spans="6:6">
      <c r="F878" s="35"/>
    </row>
    <row r="879" spans="6:6">
      <c r="F879" s="35"/>
    </row>
    <row r="880" spans="6:6">
      <c r="F880" s="35"/>
    </row>
    <row r="881" spans="6:6">
      <c r="F881" s="35"/>
    </row>
    <row r="882" spans="6:6">
      <c r="F882" s="35"/>
    </row>
    <row r="883" spans="6:6">
      <c r="F883" s="35"/>
    </row>
    <row r="884" spans="6:6">
      <c r="F884" s="35"/>
    </row>
    <row r="885" spans="6:6">
      <c r="F885" s="35"/>
    </row>
    <row r="886" spans="6:6">
      <c r="F886" s="35"/>
    </row>
    <row r="887" spans="6:6">
      <c r="F887" s="35"/>
    </row>
    <row r="888" spans="6:6">
      <c r="F888" s="35"/>
    </row>
    <row r="889" spans="6:6">
      <c r="F889" s="35"/>
    </row>
    <row r="890" spans="6:6">
      <c r="F890" s="35"/>
    </row>
    <row r="891" spans="6:6">
      <c r="F891" s="35"/>
    </row>
    <row r="892" spans="6:6">
      <c r="F892" s="35"/>
    </row>
    <row r="893" spans="6:6">
      <c r="F893" s="35"/>
    </row>
    <row r="894" spans="6:6">
      <c r="F894" s="35"/>
    </row>
    <row r="895" spans="6:6">
      <c r="F895" s="35"/>
    </row>
    <row r="896" spans="6:6">
      <c r="F896" s="35"/>
    </row>
    <row r="897" spans="6:6">
      <c r="F897" s="35"/>
    </row>
    <row r="898" spans="6:6">
      <c r="F898" s="35"/>
    </row>
    <row r="899" spans="6:6">
      <c r="F899" s="35"/>
    </row>
    <row r="900" spans="6:6">
      <c r="F900" s="35"/>
    </row>
    <row r="901" spans="6:6">
      <c r="F901" s="35"/>
    </row>
    <row r="902" spans="6:6">
      <c r="F902" s="35"/>
    </row>
    <row r="903" spans="6:6">
      <c r="F903" s="35"/>
    </row>
    <row r="904" spans="6:6">
      <c r="F904" s="35"/>
    </row>
    <row r="905" spans="6:6">
      <c r="F905" s="35"/>
    </row>
    <row r="906" spans="6:6">
      <c r="F906" s="35"/>
    </row>
    <row r="907" spans="6:6">
      <c r="F907" s="35"/>
    </row>
    <row r="908" spans="6:6">
      <c r="F908" s="35"/>
    </row>
    <row r="909" spans="6:6">
      <c r="F909" s="35"/>
    </row>
    <row r="910" spans="6:6">
      <c r="F910" s="35"/>
    </row>
    <row r="911" spans="6:6">
      <c r="F911" s="35"/>
    </row>
    <row r="912" spans="6:6">
      <c r="F912" s="35"/>
    </row>
    <row r="913" spans="6:6">
      <c r="F913" s="35"/>
    </row>
    <row r="914" spans="6:6">
      <c r="F914" s="35"/>
    </row>
    <row r="915" spans="6:6">
      <c r="F915" s="35"/>
    </row>
    <row r="916" spans="6:6">
      <c r="F916" s="35"/>
    </row>
    <row r="917" spans="6:6">
      <c r="F917" s="35"/>
    </row>
    <row r="918" spans="6:6">
      <c r="F918" s="35"/>
    </row>
    <row r="919" spans="6:6">
      <c r="F919" s="35"/>
    </row>
    <row r="920" spans="6:6">
      <c r="F920" s="35"/>
    </row>
    <row r="921" spans="6:6">
      <c r="F921" s="35"/>
    </row>
    <row r="922" spans="6:6">
      <c r="F922" s="35"/>
    </row>
    <row r="923" spans="6:6">
      <c r="F923" s="35"/>
    </row>
    <row r="924" spans="6:6">
      <c r="F924" s="35"/>
    </row>
    <row r="925" spans="6:6">
      <c r="F925" s="35"/>
    </row>
    <row r="926" spans="6:6">
      <c r="F926" s="35"/>
    </row>
    <row r="927" spans="6:6">
      <c r="F927" s="35"/>
    </row>
    <row r="928" spans="6:6">
      <c r="F928" s="35"/>
    </row>
    <row r="929" spans="6:6">
      <c r="F929" s="35"/>
    </row>
    <row r="930" spans="6:6">
      <c r="F930" s="35"/>
    </row>
    <row r="931" spans="6:6">
      <c r="F931" s="35"/>
    </row>
    <row r="932" spans="6:6">
      <c r="F932" s="35"/>
    </row>
    <row r="933" spans="6:6">
      <c r="F933" s="35"/>
    </row>
    <row r="934" spans="6:6">
      <c r="F934" s="35"/>
    </row>
    <row r="935" spans="6:6">
      <c r="F935" s="35"/>
    </row>
    <row r="936" spans="6:6">
      <c r="F936" s="35"/>
    </row>
    <row r="937" spans="6:6">
      <c r="F937" s="35"/>
    </row>
    <row r="938" spans="6:6">
      <c r="F938" s="35"/>
    </row>
    <row r="939" spans="6:6">
      <c r="F939" s="35"/>
    </row>
    <row r="940" spans="6:6">
      <c r="F940" s="35"/>
    </row>
    <row r="941" spans="6:6">
      <c r="F941" s="35"/>
    </row>
    <row r="942" spans="6:6">
      <c r="F942" s="35"/>
    </row>
    <row r="943" spans="6:6">
      <c r="F943" s="35"/>
    </row>
    <row r="944" spans="6:6">
      <c r="F944" s="35"/>
    </row>
    <row r="945" spans="6:6">
      <c r="F945" s="35"/>
    </row>
    <row r="946" spans="6:6">
      <c r="F946" s="35"/>
    </row>
    <row r="947" spans="6:6">
      <c r="F947" s="35"/>
    </row>
    <row r="948" spans="6:6">
      <c r="F948" s="35"/>
    </row>
    <row r="949" spans="6:6">
      <c r="F949" s="35"/>
    </row>
    <row r="950" spans="6:6">
      <c r="F950" s="35"/>
    </row>
    <row r="951" spans="6:6">
      <c r="F951" s="35"/>
    </row>
    <row r="952" spans="6:6">
      <c r="F952" s="35"/>
    </row>
    <row r="953" spans="6:6">
      <c r="F953" s="35"/>
    </row>
    <row r="954" spans="6:6">
      <c r="F954" s="35"/>
    </row>
    <row r="955" spans="6:6">
      <c r="F955" s="35"/>
    </row>
    <row r="956" spans="6:6">
      <c r="F956" s="35"/>
    </row>
    <row r="957" spans="6:6">
      <c r="F957" s="35"/>
    </row>
    <row r="958" spans="6:6">
      <c r="F958" s="35"/>
    </row>
    <row r="959" spans="6:6">
      <c r="F959" s="35"/>
    </row>
    <row r="960" spans="6:6">
      <c r="F960" s="35"/>
    </row>
    <row r="961" spans="6:6">
      <c r="F961" s="35"/>
    </row>
    <row r="962" spans="6:6">
      <c r="F962" s="35"/>
    </row>
    <row r="963" spans="6:6">
      <c r="F963" s="35"/>
    </row>
    <row r="964" spans="6:6">
      <c r="F964" s="35"/>
    </row>
    <row r="965" spans="6:6">
      <c r="F965" s="35"/>
    </row>
    <row r="966" spans="6:6">
      <c r="F966" s="35"/>
    </row>
    <row r="967" spans="6:6">
      <c r="F967" s="35"/>
    </row>
    <row r="968" spans="6:6">
      <c r="F968" s="35"/>
    </row>
    <row r="969" spans="6:6">
      <c r="F969" s="35"/>
    </row>
    <row r="970" spans="6:6">
      <c r="F970" s="35"/>
    </row>
    <row r="971" spans="6:6">
      <c r="F971" s="35"/>
    </row>
    <row r="972" spans="6:6">
      <c r="F972" s="35"/>
    </row>
    <row r="973" spans="6:6">
      <c r="F973" s="35"/>
    </row>
    <row r="974" spans="6:6">
      <c r="F974" s="35"/>
    </row>
    <row r="975" spans="6:6">
      <c r="F975" s="35"/>
    </row>
    <row r="976" spans="6:6">
      <c r="F976" s="35"/>
    </row>
    <row r="977" spans="6:6">
      <c r="F977" s="35"/>
    </row>
    <row r="978" spans="6:6">
      <c r="F978" s="35"/>
    </row>
    <row r="979" spans="6:6">
      <c r="F979" s="35"/>
    </row>
    <row r="980" spans="6:6">
      <c r="F980" s="35"/>
    </row>
    <row r="981" spans="6:6">
      <c r="F981" s="35"/>
    </row>
    <row r="982" spans="6:6">
      <c r="F982" s="35"/>
    </row>
    <row r="983" spans="6:6">
      <c r="F983" s="35"/>
    </row>
    <row r="984" spans="6:6">
      <c r="F984" s="35"/>
    </row>
    <row r="985" spans="6:6">
      <c r="F985" s="35"/>
    </row>
    <row r="986" spans="6:6">
      <c r="F986" s="35"/>
    </row>
    <row r="987" spans="6:6">
      <c r="F987" s="35"/>
    </row>
    <row r="988" spans="6:6">
      <c r="F988" s="35"/>
    </row>
    <row r="989" spans="6:6">
      <c r="F989" s="35"/>
    </row>
    <row r="990" spans="6:6">
      <c r="F990" s="35"/>
    </row>
    <row r="991" spans="6:6">
      <c r="F991" s="35"/>
    </row>
    <row r="992" spans="6:6">
      <c r="F992" s="35"/>
    </row>
    <row r="993" spans="6:6">
      <c r="F993" s="35"/>
    </row>
    <row r="994" spans="6:6">
      <c r="F994" s="35"/>
    </row>
    <row r="995" spans="6:6">
      <c r="F995" s="35"/>
    </row>
    <row r="996" spans="6:6">
      <c r="F996" s="35"/>
    </row>
    <row r="997" spans="6:6">
      <c r="F997" s="35"/>
    </row>
    <row r="998" spans="6:6">
      <c r="F998" s="35"/>
    </row>
    <row r="999" spans="6:6">
      <c r="F999" s="35"/>
    </row>
    <row r="1000" spans="6:6">
      <c r="F1000" s="35"/>
    </row>
    <row r="1001" spans="6:6">
      <c r="F1001" s="35"/>
    </row>
    <row r="1002" spans="6:6">
      <c r="F1002" s="35"/>
    </row>
    <row r="1003" spans="6:6">
      <c r="F1003" s="35"/>
    </row>
    <row r="1004" spans="6:6">
      <c r="F1004" s="35"/>
    </row>
    <row r="1005" spans="6:6">
      <c r="F1005" s="35"/>
    </row>
    <row r="1006" spans="6:6">
      <c r="F1006" s="35"/>
    </row>
    <row r="1007" spans="6:6">
      <c r="F1007" s="35"/>
    </row>
    <row r="1008" spans="6:6">
      <c r="F1008" s="35"/>
    </row>
    <row r="1009" spans="6:6">
      <c r="F1009" s="35"/>
    </row>
    <row r="1010" spans="6:6">
      <c r="F1010" s="35"/>
    </row>
    <row r="1011" spans="6:6">
      <c r="F1011" s="35"/>
    </row>
    <row r="1012" spans="6:6">
      <c r="F1012" s="35"/>
    </row>
    <row r="1013" spans="6:6">
      <c r="F1013" s="35"/>
    </row>
    <row r="1014" spans="6:6">
      <c r="F1014" s="35"/>
    </row>
    <row r="1015" spans="6:6">
      <c r="F1015" s="35"/>
    </row>
    <row r="1016" spans="6:6">
      <c r="F1016" s="35"/>
    </row>
    <row r="1017" spans="6:6">
      <c r="F1017" s="35"/>
    </row>
    <row r="1018" spans="6:6">
      <c r="F1018" s="35"/>
    </row>
    <row r="1019" spans="6:6">
      <c r="F1019" s="35"/>
    </row>
    <row r="1020" spans="6:6">
      <c r="F1020" s="35"/>
    </row>
    <row r="1021" spans="6:6">
      <c r="F1021" s="35"/>
    </row>
    <row r="1022" spans="6:6">
      <c r="F1022" s="35"/>
    </row>
    <row r="1023" spans="6:6">
      <c r="F1023" s="35"/>
    </row>
    <row r="1024" spans="6:6">
      <c r="F1024" s="35"/>
    </row>
    <row r="1025" spans="6:6">
      <c r="F1025" s="35"/>
    </row>
    <row r="1026" spans="6:6">
      <c r="F1026" s="35"/>
    </row>
    <row r="1027" spans="6:6">
      <c r="F1027" s="35"/>
    </row>
    <row r="1028" spans="6:6">
      <c r="F1028" s="35"/>
    </row>
    <row r="1029" spans="6:6">
      <c r="F1029" s="35"/>
    </row>
    <row r="1030" spans="6:6">
      <c r="F1030" s="35"/>
    </row>
    <row r="1031" spans="6:6">
      <c r="F1031" s="35"/>
    </row>
    <row r="1032" spans="6:6">
      <c r="F1032" s="35"/>
    </row>
    <row r="1033" spans="6:6">
      <c r="F1033" s="35"/>
    </row>
    <row r="1034" spans="6:6">
      <c r="F1034" s="35"/>
    </row>
    <row r="1035" spans="6:6">
      <c r="F1035" s="35"/>
    </row>
    <row r="1036" spans="6:6">
      <c r="F1036" s="35"/>
    </row>
    <row r="1037" spans="6:6">
      <c r="F1037" s="35"/>
    </row>
    <row r="1038" spans="6:6">
      <c r="F1038" s="35"/>
    </row>
    <row r="1039" spans="6:6">
      <c r="F1039" s="35"/>
    </row>
    <row r="1040" spans="6:6">
      <c r="F1040" s="35"/>
    </row>
    <row r="1041" spans="6:6">
      <c r="F1041" s="35"/>
    </row>
    <row r="1042" spans="6:6">
      <c r="F1042" s="35"/>
    </row>
    <row r="1043" spans="6:6">
      <c r="F1043" s="35"/>
    </row>
    <row r="1044" spans="6:6">
      <c r="F1044" s="35"/>
    </row>
    <row r="1045" spans="6:6">
      <c r="F1045" s="35"/>
    </row>
    <row r="1046" spans="6:6">
      <c r="F1046" s="35"/>
    </row>
    <row r="1047" spans="6:6">
      <c r="F1047" s="35"/>
    </row>
    <row r="1048" spans="6:6">
      <c r="F1048" s="35"/>
    </row>
    <row r="1049" spans="6:6">
      <c r="F1049" s="35"/>
    </row>
    <row r="1050" spans="6:6">
      <c r="F1050" s="35"/>
    </row>
    <row r="1051" spans="6:6">
      <c r="F1051" s="35"/>
    </row>
    <row r="1052" spans="6:6">
      <c r="F1052" s="35"/>
    </row>
    <row r="1053" spans="6:6">
      <c r="F1053" s="35"/>
    </row>
    <row r="1054" spans="6:6">
      <c r="F1054" s="35"/>
    </row>
    <row r="1055" spans="6:6">
      <c r="F1055" s="35"/>
    </row>
    <row r="1056" spans="6:6">
      <c r="F1056" s="35"/>
    </row>
    <row r="1057" spans="6:6">
      <c r="F1057" s="35"/>
    </row>
    <row r="1058" spans="6:6">
      <c r="F1058" s="35"/>
    </row>
    <row r="1059" spans="6:6">
      <c r="F1059" s="35"/>
    </row>
    <row r="1060" spans="6:6">
      <c r="F1060" s="35"/>
    </row>
    <row r="1061" spans="6:6">
      <c r="F1061" s="35"/>
    </row>
    <row r="1062" spans="6:6">
      <c r="F1062" s="35"/>
    </row>
    <row r="1063" spans="6:6">
      <c r="F1063" s="35"/>
    </row>
    <row r="1064" spans="6:6">
      <c r="F1064" s="35"/>
    </row>
    <row r="1065" spans="6:6">
      <c r="F1065" s="35"/>
    </row>
    <row r="1066" spans="6:6">
      <c r="F1066" s="35"/>
    </row>
    <row r="1067" spans="6:6">
      <c r="F1067" s="35"/>
    </row>
    <row r="1068" spans="6:6">
      <c r="F1068" s="35"/>
    </row>
    <row r="1069" spans="6:6">
      <c r="F1069" s="35"/>
    </row>
    <row r="1070" spans="6:6">
      <c r="F1070" s="35"/>
    </row>
    <row r="1071" spans="6:6">
      <c r="F1071" s="35"/>
    </row>
    <row r="1072" spans="6:6">
      <c r="F1072" s="35"/>
    </row>
    <row r="1073" spans="6:6">
      <c r="F1073" s="35"/>
    </row>
    <row r="1074" spans="6:6">
      <c r="F1074" s="35"/>
    </row>
    <row r="1075" spans="6:6">
      <c r="F1075" s="35"/>
    </row>
    <row r="1076" spans="6:6">
      <c r="F1076" s="35"/>
    </row>
    <row r="1077" spans="6:6">
      <c r="F1077" s="35"/>
    </row>
    <row r="1078" spans="6:6">
      <c r="F1078" s="35"/>
    </row>
    <row r="1079" spans="6:6">
      <c r="F1079" s="35"/>
    </row>
    <row r="1080" spans="6:6">
      <c r="F1080" s="35"/>
    </row>
    <row r="1081" spans="6:6">
      <c r="F1081" s="35"/>
    </row>
    <row r="1082" spans="6:6">
      <c r="F1082" s="35"/>
    </row>
    <row r="1083" spans="6:6">
      <c r="F1083" s="35"/>
    </row>
    <row r="1084" spans="6:6">
      <c r="F1084" s="35"/>
    </row>
    <row r="1085" spans="6:6">
      <c r="F1085" s="35"/>
    </row>
    <row r="1086" spans="6:6">
      <c r="F1086" s="35"/>
    </row>
    <row r="1087" spans="6:6">
      <c r="F1087" s="35"/>
    </row>
    <row r="1088" spans="6:6">
      <c r="F1088" s="35"/>
    </row>
    <row r="1089" spans="6:6">
      <c r="F1089" s="35"/>
    </row>
    <row r="1090" spans="6:6">
      <c r="F1090" s="35"/>
    </row>
    <row r="1091" spans="6:6">
      <c r="F1091" s="35"/>
    </row>
    <row r="1092" spans="6:6">
      <c r="F1092" s="35"/>
    </row>
    <row r="1093" spans="6:6">
      <c r="F1093" s="35"/>
    </row>
    <row r="1094" spans="6:6">
      <c r="F1094" s="35"/>
    </row>
    <row r="1095" spans="6:6">
      <c r="F1095" s="35"/>
    </row>
    <row r="1096" spans="6:6">
      <c r="F1096" s="35"/>
    </row>
    <row r="1097" spans="6:6">
      <c r="F1097" s="35"/>
    </row>
    <row r="1098" spans="6:6">
      <c r="F1098" s="35"/>
    </row>
    <row r="1099" spans="6:6">
      <c r="F1099" s="35"/>
    </row>
    <row r="1100" spans="6:6">
      <c r="F1100" s="35"/>
    </row>
    <row r="1101" spans="6:6">
      <c r="F1101" s="35"/>
    </row>
    <row r="1102" spans="6:6">
      <c r="F1102" s="35"/>
    </row>
    <row r="1103" spans="6:6">
      <c r="F1103" s="35"/>
    </row>
    <row r="1104" spans="6:6">
      <c r="F1104" s="35"/>
    </row>
    <row r="1105" spans="6:6">
      <c r="F1105" s="35"/>
    </row>
    <row r="1106" spans="6:6">
      <c r="F1106" s="35"/>
    </row>
    <row r="1107" spans="6:6">
      <c r="F1107" s="35"/>
    </row>
    <row r="1108" spans="6:6">
      <c r="F1108" s="35"/>
    </row>
    <row r="1109" spans="6:6">
      <c r="F1109" s="35"/>
    </row>
    <row r="1110" spans="6:6">
      <c r="F1110" s="35"/>
    </row>
    <row r="1111" spans="6:6">
      <c r="F1111" s="35"/>
    </row>
    <row r="1112" spans="6:6">
      <c r="F1112" s="35"/>
    </row>
    <row r="1113" spans="6:6">
      <c r="F1113" s="35"/>
    </row>
    <row r="1114" spans="6:6">
      <c r="F1114" s="35"/>
    </row>
    <row r="1115" spans="6:6">
      <c r="F1115" s="35"/>
    </row>
    <row r="1116" spans="6:6">
      <c r="F1116" s="35"/>
    </row>
    <row r="1117" spans="6:6">
      <c r="F1117" s="35"/>
    </row>
    <row r="1118" spans="6:6">
      <c r="F1118" s="35"/>
    </row>
    <row r="1119" spans="6:6">
      <c r="F1119" s="35"/>
    </row>
    <row r="1120" spans="6:6">
      <c r="F1120" s="35"/>
    </row>
    <row r="1121" spans="6:6">
      <c r="F1121" s="35"/>
    </row>
    <row r="1122" spans="6:6">
      <c r="F1122" s="35"/>
    </row>
    <row r="1123" spans="6:6">
      <c r="F1123" s="35"/>
    </row>
    <row r="1124" spans="6:6">
      <c r="F1124" s="35"/>
    </row>
    <row r="1125" spans="6:6">
      <c r="F1125" s="35"/>
    </row>
    <row r="1126" spans="6:6">
      <c r="F1126" s="35"/>
    </row>
    <row r="1127" spans="6:6">
      <c r="F1127" s="35"/>
    </row>
    <row r="1128" spans="6:6">
      <c r="F1128" s="35"/>
    </row>
    <row r="1129" spans="6:6">
      <c r="F1129" s="35"/>
    </row>
    <row r="1130" spans="6:6">
      <c r="F1130" s="35"/>
    </row>
    <row r="1131" spans="6:6">
      <c r="F1131" s="35"/>
    </row>
    <row r="1132" spans="6:6">
      <c r="F1132" s="35"/>
    </row>
    <row r="1133" spans="6:6">
      <c r="F1133" s="35"/>
    </row>
    <row r="1134" spans="6:6">
      <c r="F1134" s="35"/>
    </row>
    <row r="1135" spans="6:6">
      <c r="F1135" s="35"/>
    </row>
    <row r="1136" spans="6:6">
      <c r="F1136" s="35"/>
    </row>
    <row r="1137" spans="6:6">
      <c r="F1137" s="35"/>
    </row>
    <row r="1138" spans="6:6">
      <c r="F1138" s="35"/>
    </row>
    <row r="1139" spans="6:6">
      <c r="F1139" s="35"/>
    </row>
    <row r="1140" spans="6:6">
      <c r="F1140" s="35"/>
    </row>
    <row r="1141" spans="6:6">
      <c r="F1141" s="35"/>
    </row>
    <row r="1142" spans="6:6">
      <c r="F1142" s="35"/>
    </row>
    <row r="1143" spans="6:6">
      <c r="F1143" s="35"/>
    </row>
    <row r="1144" spans="6:6">
      <c r="F1144" s="35"/>
    </row>
    <row r="1145" spans="6:6">
      <c r="F1145" s="35"/>
    </row>
    <row r="1146" spans="6:6">
      <c r="F1146" s="35"/>
    </row>
    <row r="1147" spans="6:6">
      <c r="F1147" s="35"/>
    </row>
    <row r="1148" spans="6:6">
      <c r="F1148" s="35"/>
    </row>
    <row r="1149" spans="6:6">
      <c r="F1149" s="35"/>
    </row>
    <row r="1150" spans="6:6">
      <c r="F1150" s="35"/>
    </row>
    <row r="1151" spans="6:6">
      <c r="F1151" s="35"/>
    </row>
    <row r="1152" spans="6:6">
      <c r="F1152" s="35"/>
    </row>
    <row r="1153" spans="6:6">
      <c r="F1153" s="35"/>
    </row>
    <row r="1154" spans="6:6">
      <c r="F1154" s="35"/>
    </row>
    <row r="1155" spans="6:6">
      <c r="F1155" s="35"/>
    </row>
    <row r="1156" spans="6:6">
      <c r="F1156" s="35"/>
    </row>
    <row r="1157" spans="6:6">
      <c r="F1157" s="35"/>
    </row>
    <row r="1158" spans="6:6">
      <c r="F1158" s="35"/>
    </row>
    <row r="1159" spans="6:6">
      <c r="F1159" s="35"/>
    </row>
    <row r="1160" spans="6:6">
      <c r="F1160" s="35"/>
    </row>
    <row r="1161" spans="6:6">
      <c r="F1161" s="35"/>
    </row>
    <row r="1162" spans="6:6">
      <c r="F1162" s="35"/>
    </row>
    <row r="1163" spans="6:6">
      <c r="F1163" s="35"/>
    </row>
    <row r="1164" spans="6:6">
      <c r="F1164" s="35"/>
    </row>
    <row r="1165" spans="6:6">
      <c r="F1165" s="35"/>
    </row>
    <row r="1166" spans="6:6">
      <c r="F1166" s="35"/>
    </row>
    <row r="1167" spans="6:6">
      <c r="F1167" s="35"/>
    </row>
    <row r="1168" spans="6:6">
      <c r="F1168" s="35"/>
    </row>
    <row r="1169" spans="6:6">
      <c r="F1169" s="35"/>
    </row>
    <row r="1170" spans="6:6">
      <c r="F1170" s="35"/>
    </row>
    <row r="1171" spans="6:6">
      <c r="F1171" s="35"/>
    </row>
    <row r="1172" spans="6:6">
      <c r="F1172" s="35"/>
    </row>
    <row r="1173" spans="6:6">
      <c r="F1173" s="35"/>
    </row>
    <row r="1174" spans="6:6">
      <c r="F1174" s="35"/>
    </row>
    <row r="1175" spans="6:6">
      <c r="F1175" s="35"/>
    </row>
    <row r="1176" spans="6:6">
      <c r="F1176" s="35"/>
    </row>
    <row r="1177" spans="6:6">
      <c r="F1177" s="35"/>
    </row>
    <row r="1178" spans="6:6">
      <c r="F1178" s="35"/>
    </row>
    <row r="1179" spans="6:6">
      <c r="F1179" s="35"/>
    </row>
    <row r="1180" spans="6:6">
      <c r="F1180" s="35"/>
    </row>
    <row r="1181" spans="6:6">
      <c r="F1181" s="35"/>
    </row>
    <row r="1182" spans="6:6">
      <c r="F1182" s="35"/>
    </row>
    <row r="1183" spans="6:6">
      <c r="F1183" s="35"/>
    </row>
    <row r="1184" spans="6:6">
      <c r="F1184" s="35"/>
    </row>
    <row r="1185" spans="6:6">
      <c r="F1185" s="35"/>
    </row>
    <row r="1186" spans="6:6">
      <c r="F1186" s="35"/>
    </row>
    <row r="1187" spans="6:6">
      <c r="F1187" s="35"/>
    </row>
    <row r="1188" spans="6:6">
      <c r="F1188" s="35"/>
    </row>
    <row r="1189" spans="6:6">
      <c r="F1189" s="35"/>
    </row>
    <row r="1190" spans="6:6">
      <c r="F1190" s="35"/>
    </row>
    <row r="1191" spans="6:6">
      <c r="F1191" s="35"/>
    </row>
    <row r="1192" spans="6:6">
      <c r="F1192" s="35"/>
    </row>
    <row r="1193" spans="6:6">
      <c r="F1193" s="35"/>
    </row>
    <row r="1194" spans="6:6">
      <c r="F1194" s="35"/>
    </row>
    <row r="1195" spans="6:6">
      <c r="F1195" s="35"/>
    </row>
    <row r="1196" spans="6:6">
      <c r="F1196" s="35"/>
    </row>
    <row r="1197" spans="6:6">
      <c r="F1197" s="35"/>
    </row>
    <row r="1198" spans="6:6">
      <c r="F1198" s="35"/>
    </row>
    <row r="1199" spans="6:6">
      <c r="F1199" s="35"/>
    </row>
    <row r="1200" spans="6:6">
      <c r="F1200" s="35"/>
    </row>
    <row r="1201" spans="6:6">
      <c r="F1201" s="35"/>
    </row>
    <row r="1202" spans="6:6">
      <c r="F1202" s="35"/>
    </row>
    <row r="1203" spans="6:6">
      <c r="F1203" s="35"/>
    </row>
    <row r="1204" spans="6:6">
      <c r="F1204" s="35"/>
    </row>
    <row r="1205" spans="6:6">
      <c r="F1205" s="35"/>
    </row>
    <row r="1206" spans="6:6">
      <c r="F1206" s="35"/>
    </row>
    <row r="1207" spans="6:6">
      <c r="F1207" s="35"/>
    </row>
    <row r="1208" spans="6:6">
      <c r="F1208" s="35"/>
    </row>
    <row r="1209" spans="6:6">
      <c r="F1209" s="35"/>
    </row>
    <row r="1210" spans="6:6">
      <c r="F1210" s="35"/>
    </row>
    <row r="1211" spans="6:6">
      <c r="F1211" s="35"/>
    </row>
    <row r="1212" spans="6:6">
      <c r="F1212" s="35"/>
    </row>
    <row r="1213" spans="6:6">
      <c r="F1213" s="35"/>
    </row>
    <row r="1214" spans="6:6">
      <c r="F1214" s="35"/>
    </row>
    <row r="1215" spans="6:6">
      <c r="F1215" s="35"/>
    </row>
    <row r="1216" spans="6:6">
      <c r="F1216" s="35"/>
    </row>
    <row r="1217" spans="6:6">
      <c r="F1217" s="35"/>
    </row>
    <row r="1218" spans="6:6">
      <c r="F1218" s="35"/>
    </row>
    <row r="1219" spans="6:6">
      <c r="F1219" s="35"/>
    </row>
    <row r="1220" spans="6:6">
      <c r="F1220" s="35"/>
    </row>
    <row r="1221" spans="6:6">
      <c r="F1221" s="35"/>
    </row>
    <row r="1222" spans="6:6">
      <c r="F1222" s="35"/>
    </row>
    <row r="1223" spans="6:6">
      <c r="F1223" s="35"/>
    </row>
    <row r="1224" spans="6:6">
      <c r="F1224" s="35"/>
    </row>
    <row r="1225" spans="6:6">
      <c r="F1225" s="35"/>
    </row>
    <row r="1226" spans="6:6">
      <c r="F1226" s="35"/>
    </row>
    <row r="1227" spans="6:6">
      <c r="F1227" s="35"/>
    </row>
    <row r="1228" spans="6:6">
      <c r="F1228" s="35"/>
    </row>
    <row r="1229" spans="6:6">
      <c r="F1229" s="35"/>
    </row>
    <row r="1230" spans="6:6">
      <c r="F1230" s="35"/>
    </row>
    <row r="1231" spans="6:6">
      <c r="F1231" s="35"/>
    </row>
    <row r="1232" spans="6:6">
      <c r="F1232" s="35"/>
    </row>
    <row r="1233" spans="6:6">
      <c r="F1233" s="35"/>
    </row>
    <row r="1234" spans="6:6">
      <c r="F1234" s="35"/>
    </row>
    <row r="1235" spans="6:6">
      <c r="F1235" s="35"/>
    </row>
    <row r="1236" spans="6:6">
      <c r="F1236" s="35"/>
    </row>
    <row r="1237" spans="6:6">
      <c r="F1237" s="35"/>
    </row>
    <row r="1238" spans="6:6">
      <c r="F1238" s="35"/>
    </row>
    <row r="1239" spans="6:6">
      <c r="F1239" s="35"/>
    </row>
    <row r="1240" spans="6:6">
      <c r="F1240" s="35"/>
    </row>
    <row r="1241" spans="6:6">
      <c r="F1241" s="35"/>
    </row>
    <row r="1242" spans="6:6">
      <c r="F1242" s="35"/>
    </row>
    <row r="1243" spans="6:6">
      <c r="F1243" s="35"/>
    </row>
    <row r="1244" spans="6:6">
      <c r="F1244" s="35"/>
    </row>
    <row r="1245" spans="6:6">
      <c r="F1245" s="35"/>
    </row>
    <row r="1246" spans="6:6">
      <c r="F1246" s="35"/>
    </row>
    <row r="1247" spans="6:6">
      <c r="F1247" s="35"/>
    </row>
    <row r="1248" spans="6:6">
      <c r="F1248" s="35"/>
    </row>
    <row r="1249" spans="6:6">
      <c r="F1249" s="35"/>
    </row>
    <row r="1250" spans="6:6">
      <c r="F1250" s="35"/>
    </row>
    <row r="1251" spans="6:6">
      <c r="F1251" s="35"/>
    </row>
    <row r="1252" spans="6:6">
      <c r="F1252" s="35"/>
    </row>
    <row r="1253" spans="6:6">
      <c r="F1253" s="35"/>
    </row>
    <row r="1254" spans="6:6">
      <c r="F1254" s="35"/>
    </row>
    <row r="1255" spans="6:6">
      <c r="F1255" s="35"/>
    </row>
    <row r="1256" spans="6:6">
      <c r="F1256" s="35"/>
    </row>
    <row r="1257" spans="6:6">
      <c r="F1257" s="35"/>
    </row>
    <row r="1258" spans="6:6">
      <c r="F1258" s="35"/>
    </row>
    <row r="1259" spans="6:6">
      <c r="F1259" s="35"/>
    </row>
    <row r="1260" spans="6:6">
      <c r="F1260" s="35"/>
    </row>
    <row r="1261" spans="6:6">
      <c r="F1261" s="35"/>
    </row>
    <row r="1262" spans="6:6">
      <c r="F1262" s="35"/>
    </row>
    <row r="1263" spans="6:6">
      <c r="F1263" s="35"/>
    </row>
    <row r="1264" spans="6:6">
      <c r="F1264" s="35"/>
    </row>
    <row r="1265" spans="6:6">
      <c r="F1265" s="35"/>
    </row>
    <row r="1266" spans="6:6">
      <c r="F1266" s="35"/>
    </row>
    <row r="1267" spans="6:6">
      <c r="F1267" s="35"/>
    </row>
    <row r="1268" spans="6:6">
      <c r="F1268" s="35"/>
    </row>
    <row r="1269" spans="6:6">
      <c r="F1269" s="35"/>
    </row>
    <row r="1270" spans="6:6">
      <c r="F1270" s="35"/>
    </row>
    <row r="1271" spans="6:6">
      <c r="F1271" s="35"/>
    </row>
    <row r="1272" spans="6:6">
      <c r="F1272" s="35"/>
    </row>
    <row r="1273" spans="6:6">
      <c r="F1273" s="35"/>
    </row>
    <row r="1274" spans="6:6">
      <c r="F1274" s="35"/>
    </row>
    <row r="1275" spans="6:6">
      <c r="F1275" s="35"/>
    </row>
    <row r="1276" spans="6:6">
      <c r="F1276" s="35"/>
    </row>
    <row r="1277" spans="6:6">
      <c r="F1277" s="35"/>
    </row>
    <row r="1278" spans="6:6">
      <c r="F1278" s="35"/>
    </row>
    <row r="1279" spans="6:6">
      <c r="F1279" s="35"/>
    </row>
    <row r="1280" spans="6:6">
      <c r="F1280" s="35"/>
    </row>
    <row r="1281" spans="6:6">
      <c r="F1281" s="35"/>
    </row>
    <row r="1282" spans="6:6">
      <c r="F1282" s="35"/>
    </row>
    <row r="1283" spans="6:6">
      <c r="F1283" s="35"/>
    </row>
    <row r="1284" spans="6:6">
      <c r="F1284" s="35"/>
    </row>
    <row r="1285" spans="6:6">
      <c r="F1285" s="35"/>
    </row>
    <row r="1286" spans="6:6">
      <c r="F1286" s="35"/>
    </row>
    <row r="1287" spans="6:6">
      <c r="F1287" s="35"/>
    </row>
    <row r="1288" spans="6:6">
      <c r="F1288" s="35"/>
    </row>
    <row r="1289" spans="6:6">
      <c r="F1289" s="35"/>
    </row>
    <row r="1290" spans="6:6">
      <c r="F1290" s="35"/>
    </row>
    <row r="1291" spans="6:6">
      <c r="F1291" s="35"/>
    </row>
    <row r="1292" spans="6:6">
      <c r="F1292" s="35"/>
    </row>
    <row r="1293" spans="6:6">
      <c r="F1293" s="35"/>
    </row>
    <row r="1294" spans="6:6">
      <c r="F1294" s="35"/>
    </row>
    <row r="1295" spans="6:6">
      <c r="F1295" s="35"/>
    </row>
    <row r="1296" spans="6:6">
      <c r="F1296" s="35"/>
    </row>
    <row r="1297" spans="6:6">
      <c r="F1297" s="35"/>
    </row>
    <row r="1298" spans="6:6">
      <c r="F1298" s="35"/>
    </row>
    <row r="1299" spans="6:6">
      <c r="F1299" s="35"/>
    </row>
    <row r="1300" spans="6:6">
      <c r="F1300" s="35"/>
    </row>
    <row r="1301" spans="6:6">
      <c r="F1301" s="35"/>
    </row>
    <row r="1302" spans="6:6">
      <c r="F1302" s="35"/>
    </row>
    <row r="1303" spans="6:6">
      <c r="F1303" s="35"/>
    </row>
    <row r="1304" spans="6:6">
      <c r="F1304" s="35"/>
    </row>
    <row r="1305" spans="6:6">
      <c r="F1305" s="35"/>
    </row>
    <row r="1306" spans="6:6">
      <c r="F1306" s="35"/>
    </row>
    <row r="1307" spans="6:6">
      <c r="F1307" s="35"/>
    </row>
    <row r="1308" spans="6:6">
      <c r="F1308" s="35"/>
    </row>
    <row r="1309" spans="6:6">
      <c r="F1309" s="35"/>
    </row>
    <row r="1310" spans="6:6">
      <c r="F1310" s="35"/>
    </row>
    <row r="1311" spans="6:6">
      <c r="F1311" s="35"/>
    </row>
    <row r="1312" spans="6:6">
      <c r="F1312" s="35"/>
    </row>
    <row r="1313" spans="6:6">
      <c r="F1313" s="35"/>
    </row>
    <row r="1314" spans="6:6">
      <c r="F1314" s="35"/>
    </row>
    <row r="1315" spans="6:6">
      <c r="F1315" s="35"/>
    </row>
    <row r="1316" spans="6:6">
      <c r="F1316" s="35"/>
    </row>
    <row r="1317" spans="6:6">
      <c r="F1317" s="35"/>
    </row>
    <row r="1318" spans="6:6">
      <c r="F1318" s="35"/>
    </row>
    <row r="1319" spans="6:6">
      <c r="F1319" s="35"/>
    </row>
    <row r="1320" spans="6:6">
      <c r="F1320" s="35"/>
    </row>
    <row r="1321" spans="6:6">
      <c r="F1321" s="35"/>
    </row>
    <row r="1322" spans="6:6">
      <c r="F1322" s="35"/>
    </row>
    <row r="1323" spans="6:6">
      <c r="F1323" s="35"/>
    </row>
    <row r="1324" spans="6:6">
      <c r="F1324" s="35"/>
    </row>
    <row r="1325" spans="6:6">
      <c r="F1325" s="35"/>
    </row>
    <row r="1326" spans="6:6">
      <c r="F1326" s="35"/>
    </row>
    <row r="1327" spans="6:6">
      <c r="F1327" s="35"/>
    </row>
    <row r="1328" spans="6:6">
      <c r="F1328" s="35"/>
    </row>
    <row r="1329" spans="6:6">
      <c r="F1329" s="35"/>
    </row>
    <row r="1330" spans="6:6">
      <c r="F1330" s="35"/>
    </row>
    <row r="1331" spans="6:6">
      <c r="F1331" s="35"/>
    </row>
    <row r="1332" spans="6:6">
      <c r="F1332" s="35"/>
    </row>
    <row r="1333" spans="6:6">
      <c r="F1333" s="35"/>
    </row>
    <row r="1334" spans="6:6">
      <c r="F1334" s="35"/>
    </row>
    <row r="1335" spans="6:6">
      <c r="F1335" s="35"/>
    </row>
    <row r="1336" spans="6:6">
      <c r="F1336" s="35"/>
    </row>
    <row r="1337" spans="6:6">
      <c r="F1337" s="35"/>
    </row>
    <row r="1338" spans="6:6">
      <c r="F1338" s="35"/>
    </row>
    <row r="1339" spans="6:6">
      <c r="F1339" s="35"/>
    </row>
    <row r="1340" spans="6:6">
      <c r="F1340" s="35"/>
    </row>
    <row r="1341" spans="6:6">
      <c r="F1341" s="35"/>
    </row>
    <row r="1342" spans="6:6">
      <c r="F1342" s="35"/>
    </row>
    <row r="1343" spans="6:6">
      <c r="F1343" s="35"/>
    </row>
    <row r="1344" spans="6:6">
      <c r="F1344" s="35"/>
    </row>
    <row r="1345" spans="6:6">
      <c r="F1345" s="35"/>
    </row>
    <row r="1346" spans="6:6">
      <c r="F1346" s="35"/>
    </row>
    <row r="1347" spans="6:6">
      <c r="F1347" s="35"/>
    </row>
    <row r="1348" spans="6:6">
      <c r="F1348" s="35"/>
    </row>
    <row r="1349" spans="6:6">
      <c r="F1349" s="35"/>
    </row>
    <row r="1350" spans="6:6">
      <c r="F1350" s="35"/>
    </row>
    <row r="1351" spans="6:6">
      <c r="F1351" s="35"/>
    </row>
    <row r="1352" spans="6:6">
      <c r="F1352" s="35"/>
    </row>
    <row r="1353" spans="6:6">
      <c r="F1353" s="35"/>
    </row>
    <row r="1354" spans="6:6">
      <c r="F1354" s="35"/>
    </row>
    <row r="1355" spans="6:6">
      <c r="F1355" s="35"/>
    </row>
    <row r="1356" spans="6:6">
      <c r="F1356" s="35"/>
    </row>
    <row r="1357" spans="6:6">
      <c r="F1357" s="35"/>
    </row>
    <row r="1358" spans="6:6">
      <c r="F1358" s="35"/>
    </row>
    <row r="1359" spans="6:6">
      <c r="F1359" s="35"/>
    </row>
    <row r="1360" spans="6:6">
      <c r="F1360" s="35"/>
    </row>
    <row r="1361" spans="6:6">
      <c r="F1361" s="35"/>
    </row>
    <row r="1362" spans="6:6">
      <c r="F1362" s="35"/>
    </row>
    <row r="1363" spans="6:6">
      <c r="F1363" s="35"/>
    </row>
    <row r="1364" spans="6:6">
      <c r="F1364" s="35"/>
    </row>
    <row r="1365" spans="6:6">
      <c r="F1365" s="35"/>
    </row>
    <row r="1366" spans="6:6">
      <c r="F1366" s="35"/>
    </row>
    <row r="1367" spans="6:6">
      <c r="F1367" s="35"/>
    </row>
    <row r="1368" spans="6:6">
      <c r="F1368" s="35"/>
    </row>
    <row r="1369" spans="6:6">
      <c r="F1369" s="35"/>
    </row>
    <row r="1370" spans="6:6">
      <c r="F1370" s="35"/>
    </row>
    <row r="1371" spans="6:6">
      <c r="F1371" s="35"/>
    </row>
    <row r="1372" spans="6:6">
      <c r="F1372" s="35"/>
    </row>
    <row r="1373" spans="6:6">
      <c r="F1373" s="35"/>
    </row>
    <row r="1374" spans="6:6">
      <c r="F1374" s="35"/>
    </row>
    <row r="1375" spans="6:6">
      <c r="F1375" s="35"/>
    </row>
    <row r="1376" spans="6:6">
      <c r="F1376" s="35"/>
    </row>
    <row r="1377" spans="6:6">
      <c r="F1377" s="35"/>
    </row>
    <row r="1378" spans="6:6">
      <c r="F1378" s="35"/>
    </row>
    <row r="1379" spans="6:6">
      <c r="F1379" s="35"/>
    </row>
    <row r="1380" spans="6:6">
      <c r="F1380" s="35"/>
    </row>
    <row r="1381" spans="6:6">
      <c r="F1381" s="35"/>
    </row>
    <row r="1382" spans="6:6">
      <c r="F1382" s="35"/>
    </row>
    <row r="1383" spans="6:6">
      <c r="F1383" s="35"/>
    </row>
    <row r="1384" spans="6:6">
      <c r="F1384" s="35"/>
    </row>
    <row r="1385" spans="6:6">
      <c r="F1385" s="35"/>
    </row>
    <row r="1386" spans="6:6">
      <c r="F1386" s="35"/>
    </row>
    <row r="1387" spans="6:6">
      <c r="F1387" s="35"/>
    </row>
    <row r="1388" spans="6:6">
      <c r="F1388" s="35"/>
    </row>
    <row r="1389" spans="6:6">
      <c r="F1389" s="35"/>
    </row>
    <row r="1390" spans="6:6">
      <c r="F1390" s="35"/>
    </row>
    <row r="1391" spans="6:6">
      <c r="F1391" s="35"/>
    </row>
    <row r="1392" spans="6:6">
      <c r="F1392" s="35"/>
    </row>
    <row r="1393" spans="6:6">
      <c r="F1393" s="35"/>
    </row>
    <row r="1394" spans="6:6">
      <c r="F1394" s="35"/>
    </row>
    <row r="1395" spans="6:6">
      <c r="F1395" s="35"/>
    </row>
    <row r="1396" spans="6:6">
      <c r="F1396" s="35"/>
    </row>
    <row r="1397" spans="6:6">
      <c r="F1397" s="35"/>
    </row>
    <row r="1398" spans="6:6">
      <c r="F1398" s="35"/>
    </row>
    <row r="1399" spans="6:6">
      <c r="F1399" s="35"/>
    </row>
    <row r="1400" spans="6:6">
      <c r="F1400" s="35"/>
    </row>
    <row r="1401" spans="6:6">
      <c r="F1401" s="35"/>
    </row>
    <row r="1402" spans="6:6">
      <c r="F1402" s="35"/>
    </row>
    <row r="1403" spans="6:6">
      <c r="F1403" s="35"/>
    </row>
    <row r="1404" spans="6:6">
      <c r="F1404" s="35"/>
    </row>
    <row r="1405" spans="6:6">
      <c r="F1405" s="35"/>
    </row>
    <row r="1406" spans="6:6">
      <c r="F1406" s="35"/>
    </row>
    <row r="1407" spans="6:6">
      <c r="F1407" s="35"/>
    </row>
    <row r="1408" spans="6:6">
      <c r="F1408" s="35"/>
    </row>
    <row r="1409" spans="6:6">
      <c r="F1409" s="35"/>
    </row>
    <row r="1410" spans="6:6">
      <c r="F1410" s="35"/>
    </row>
    <row r="1411" spans="6:6">
      <c r="F1411" s="35"/>
    </row>
    <row r="1412" spans="6:6">
      <c r="F1412" s="35"/>
    </row>
    <row r="1413" spans="6:6">
      <c r="F1413" s="35"/>
    </row>
    <row r="1414" spans="6:6">
      <c r="F1414" s="35"/>
    </row>
    <row r="1415" spans="6:6">
      <c r="F1415" s="35"/>
    </row>
    <row r="1416" spans="6:6">
      <c r="F1416" s="35"/>
    </row>
    <row r="1417" spans="6:6">
      <c r="F1417" s="35"/>
    </row>
    <row r="1418" spans="6:6">
      <c r="F1418" s="35"/>
    </row>
    <row r="1419" spans="6:6">
      <c r="F1419" s="35"/>
    </row>
    <row r="1420" spans="6:6">
      <c r="F1420" s="35"/>
    </row>
    <row r="1421" spans="6:6">
      <c r="F1421" s="35"/>
    </row>
    <row r="1422" spans="6:6">
      <c r="F1422" s="35"/>
    </row>
    <row r="1423" spans="6:6">
      <c r="F1423" s="35"/>
    </row>
    <row r="1424" spans="6:6">
      <c r="F1424" s="35"/>
    </row>
    <row r="1425" spans="6:6">
      <c r="F1425" s="35"/>
    </row>
    <row r="1426" spans="6:6">
      <c r="F1426" s="35"/>
    </row>
    <row r="1427" spans="6:6">
      <c r="F1427" s="35"/>
    </row>
    <row r="1428" spans="6:6">
      <c r="F1428" s="35"/>
    </row>
    <row r="1429" spans="6:6">
      <c r="F1429" s="35"/>
    </row>
    <row r="1430" spans="6:6">
      <c r="F1430" s="35"/>
    </row>
    <row r="1431" spans="6:6">
      <c r="F1431" s="35"/>
    </row>
    <row r="1432" spans="6:6">
      <c r="F1432" s="35"/>
    </row>
    <row r="1433" spans="6:6">
      <c r="F1433" s="35"/>
    </row>
    <row r="1434" spans="6:6">
      <c r="F1434" s="35"/>
    </row>
    <row r="1435" spans="6:6">
      <c r="F1435" s="35"/>
    </row>
    <row r="1436" spans="6:6">
      <c r="F1436" s="35"/>
    </row>
    <row r="1437" spans="6:6">
      <c r="F1437" s="35"/>
    </row>
    <row r="1438" spans="6:6">
      <c r="F1438" s="35"/>
    </row>
    <row r="1439" spans="6:6">
      <c r="F1439" s="35"/>
    </row>
    <row r="1440" spans="6:6">
      <c r="F1440" s="35"/>
    </row>
    <row r="1441" spans="6:6">
      <c r="F1441" s="35"/>
    </row>
    <row r="1442" spans="6:6">
      <c r="F1442" s="35"/>
    </row>
    <row r="1443" spans="6:6">
      <c r="F1443" s="35"/>
    </row>
    <row r="1444" spans="6:6">
      <c r="F1444" s="35"/>
    </row>
    <row r="1445" spans="6:6">
      <c r="F1445" s="35"/>
    </row>
    <row r="1446" spans="6:6">
      <c r="F1446" s="35"/>
    </row>
    <row r="1447" spans="6:6">
      <c r="F1447" s="35"/>
    </row>
    <row r="1448" spans="6:6">
      <c r="F1448" s="35"/>
    </row>
    <row r="1449" spans="6:6">
      <c r="F1449" s="35"/>
    </row>
    <row r="1450" spans="6:6">
      <c r="F1450" s="35"/>
    </row>
    <row r="1451" spans="6:6">
      <c r="F1451" s="35"/>
    </row>
    <row r="1452" spans="6:6">
      <c r="F1452" s="35"/>
    </row>
    <row r="1453" spans="6:6">
      <c r="F1453" s="35"/>
    </row>
    <row r="1454" spans="6:6">
      <c r="F1454" s="35"/>
    </row>
    <row r="1455" spans="6:6">
      <c r="F1455" s="35"/>
    </row>
    <row r="1456" spans="6:6">
      <c r="F1456" s="35"/>
    </row>
    <row r="1457" spans="6:6">
      <c r="F1457" s="35"/>
    </row>
    <row r="1458" spans="6:6">
      <c r="F1458" s="35"/>
    </row>
    <row r="1459" spans="6:6">
      <c r="F1459" s="35"/>
    </row>
    <row r="1460" spans="6:6">
      <c r="F1460" s="35"/>
    </row>
    <row r="1461" spans="6:6">
      <c r="F1461" s="35"/>
    </row>
    <row r="1462" spans="6:6">
      <c r="F1462" s="35"/>
    </row>
    <row r="1463" spans="6:6">
      <c r="F1463" s="35"/>
    </row>
    <row r="1464" spans="6:6">
      <c r="F1464" s="35"/>
    </row>
    <row r="1465" spans="6:6">
      <c r="F1465" s="35"/>
    </row>
    <row r="1466" spans="6:6">
      <c r="F1466" s="35"/>
    </row>
    <row r="1467" spans="6:6">
      <c r="F1467" s="35"/>
    </row>
    <row r="1468" spans="6:6">
      <c r="F1468" s="35"/>
    </row>
    <row r="1469" spans="6:6">
      <c r="F1469" s="35"/>
    </row>
    <row r="1470" spans="6:6">
      <c r="F1470" s="35"/>
    </row>
    <row r="1471" spans="6:6">
      <c r="F1471" s="35"/>
    </row>
    <row r="1472" spans="6:6">
      <c r="F1472" s="35"/>
    </row>
    <row r="1473" spans="6:6">
      <c r="F1473" s="35"/>
    </row>
    <row r="1474" spans="6:6">
      <c r="F1474" s="35"/>
    </row>
    <row r="1475" spans="6:6">
      <c r="F1475" s="35"/>
    </row>
    <row r="1476" spans="6:6">
      <c r="F1476" s="35"/>
    </row>
    <row r="1477" spans="6:6">
      <c r="F1477" s="35"/>
    </row>
    <row r="1478" spans="6:6">
      <c r="F1478" s="35"/>
    </row>
    <row r="1479" spans="6:6">
      <c r="F1479" s="35"/>
    </row>
    <row r="1480" spans="6:6">
      <c r="F1480" s="35"/>
    </row>
    <row r="1481" spans="6:6">
      <c r="F1481" s="35"/>
    </row>
    <row r="1482" spans="6:6">
      <c r="F1482" s="35"/>
    </row>
    <row r="1483" spans="6:6">
      <c r="F1483" s="35"/>
    </row>
    <row r="1484" spans="6:6">
      <c r="F1484" s="35"/>
    </row>
    <row r="1485" spans="6:6">
      <c r="F1485" s="35"/>
    </row>
    <row r="1486" spans="6:6">
      <c r="F1486" s="35"/>
    </row>
    <row r="1487" spans="6:6">
      <c r="F1487" s="35"/>
    </row>
    <row r="1488" spans="6:6">
      <c r="F1488" s="35"/>
    </row>
    <row r="1489" spans="6:6">
      <c r="F1489" s="35"/>
    </row>
    <row r="1490" spans="6:6">
      <c r="F1490" s="35"/>
    </row>
    <row r="1491" spans="6:6">
      <c r="F1491" s="35"/>
    </row>
    <row r="1492" spans="6:6">
      <c r="F1492" s="35"/>
    </row>
    <row r="1493" spans="6:6">
      <c r="F1493" s="35"/>
    </row>
    <row r="1494" spans="6:6">
      <c r="F1494" s="35"/>
    </row>
    <row r="1495" spans="6:6">
      <c r="F1495" s="35"/>
    </row>
    <row r="1496" spans="6:6">
      <c r="F1496" s="35"/>
    </row>
    <row r="1497" spans="6:6">
      <c r="F1497" s="35"/>
    </row>
    <row r="1498" spans="6:6">
      <c r="F1498" s="35"/>
    </row>
    <row r="1499" spans="6:6">
      <c r="F1499" s="35"/>
    </row>
    <row r="1500" spans="6:6">
      <c r="F1500" s="35"/>
    </row>
    <row r="1501" spans="6:6">
      <c r="F1501" s="35"/>
    </row>
    <row r="1502" spans="6:6">
      <c r="F1502" s="35"/>
    </row>
    <row r="1503" spans="6:6">
      <c r="F1503" s="35"/>
    </row>
    <row r="1504" spans="6:6">
      <c r="F1504" s="35"/>
    </row>
    <row r="1505" spans="6:6">
      <c r="F1505" s="35"/>
    </row>
    <row r="1506" spans="6:6">
      <c r="F1506" s="35"/>
    </row>
    <row r="1507" spans="6:6">
      <c r="F1507" s="35"/>
    </row>
    <row r="1508" spans="6:6">
      <c r="F1508" s="35"/>
    </row>
    <row r="1509" spans="6:6">
      <c r="F1509" s="35"/>
    </row>
    <row r="1510" spans="6:6">
      <c r="F1510" s="35"/>
    </row>
    <row r="1511" spans="6:6">
      <c r="F1511" s="35"/>
    </row>
    <row r="1512" spans="6:6">
      <c r="F1512" s="35"/>
    </row>
    <row r="1513" spans="6:6">
      <c r="F1513" s="35"/>
    </row>
    <row r="1514" spans="6:6">
      <c r="F1514" s="35"/>
    </row>
    <row r="1515" spans="6:6">
      <c r="F1515" s="35"/>
    </row>
    <row r="1516" spans="6:6">
      <c r="F1516" s="35"/>
    </row>
    <row r="1517" spans="6:6">
      <c r="F1517" s="35"/>
    </row>
    <row r="1518" spans="6:6">
      <c r="F1518" s="35"/>
    </row>
    <row r="1519" spans="6:6">
      <c r="F1519" s="35"/>
    </row>
    <row r="1520" spans="6:6">
      <c r="F1520" s="35"/>
    </row>
    <row r="1521" spans="6:6">
      <c r="F1521" s="35"/>
    </row>
    <row r="1522" spans="6:6">
      <c r="F1522" s="35"/>
    </row>
    <row r="1523" spans="6:6">
      <c r="F1523" s="35"/>
    </row>
    <row r="1524" spans="6:6">
      <c r="F1524" s="35"/>
    </row>
    <row r="1525" spans="6:6">
      <c r="F1525" s="35"/>
    </row>
    <row r="1526" spans="6:6">
      <c r="F1526" s="35"/>
    </row>
    <row r="1527" spans="6:6">
      <c r="F1527" s="35"/>
    </row>
    <row r="1528" spans="6:6">
      <c r="F1528" s="35"/>
    </row>
    <row r="1529" spans="6:6">
      <c r="F1529" s="35"/>
    </row>
    <row r="1530" spans="6:6">
      <c r="F1530" s="35"/>
    </row>
    <row r="1531" spans="6:6">
      <c r="F1531" s="35"/>
    </row>
    <row r="1532" spans="6:6">
      <c r="F1532" s="35"/>
    </row>
    <row r="1533" spans="6:6">
      <c r="F1533" s="35"/>
    </row>
    <row r="1534" spans="6:6">
      <c r="F1534" s="35"/>
    </row>
    <row r="1535" spans="6:6">
      <c r="F1535" s="35"/>
    </row>
    <row r="1536" spans="6:6">
      <c r="F1536" s="35"/>
    </row>
    <row r="1537" spans="6:6">
      <c r="F1537" s="35"/>
    </row>
    <row r="1538" spans="6:6">
      <c r="F1538" s="35"/>
    </row>
    <row r="1539" spans="6:6">
      <c r="F1539" s="35"/>
    </row>
    <row r="1540" spans="6:6">
      <c r="F1540" s="35"/>
    </row>
    <row r="1541" spans="6:6">
      <c r="F1541" s="35"/>
    </row>
    <row r="1542" spans="6:6">
      <c r="F1542" s="35"/>
    </row>
    <row r="1543" spans="6:6">
      <c r="F1543" s="35"/>
    </row>
    <row r="1544" spans="6:6">
      <c r="F1544" s="35"/>
    </row>
    <row r="1545" spans="6:6">
      <c r="F1545" s="35"/>
    </row>
    <row r="1546" spans="6:6">
      <c r="F1546" s="35"/>
    </row>
    <row r="1547" spans="6:6">
      <c r="F1547" s="35"/>
    </row>
    <row r="1548" spans="6:6">
      <c r="F1548" s="35"/>
    </row>
    <row r="1549" spans="6:6">
      <c r="F1549" s="35"/>
    </row>
    <row r="1550" spans="6:6">
      <c r="F1550" s="35"/>
    </row>
    <row r="1551" spans="6:6">
      <c r="F1551" s="35"/>
    </row>
    <row r="1552" spans="6:6">
      <c r="F1552" s="35"/>
    </row>
    <row r="1553" spans="6:6">
      <c r="F1553" s="35"/>
    </row>
    <row r="1554" spans="6:6">
      <c r="F1554" s="35"/>
    </row>
    <row r="1555" spans="6:6">
      <c r="F1555" s="35"/>
    </row>
    <row r="1556" spans="6:6">
      <c r="F1556" s="35"/>
    </row>
    <row r="1557" spans="6:6">
      <c r="F1557" s="35"/>
    </row>
    <row r="1558" spans="6:6">
      <c r="F1558" s="35"/>
    </row>
    <row r="1559" spans="6:6">
      <c r="F1559" s="35"/>
    </row>
    <row r="1560" spans="6:6">
      <c r="F1560" s="35"/>
    </row>
    <row r="1561" spans="6:6">
      <c r="F1561" s="35"/>
    </row>
    <row r="1562" spans="6:6">
      <c r="F1562" s="35"/>
    </row>
    <row r="1563" spans="6:6">
      <c r="F1563" s="35"/>
    </row>
    <row r="1564" spans="6:6">
      <c r="F1564" s="35"/>
    </row>
    <row r="1565" spans="6:6">
      <c r="F1565" s="35"/>
    </row>
    <row r="1566" spans="6:6">
      <c r="F1566" s="35"/>
    </row>
    <row r="1567" spans="6:6">
      <c r="F1567" s="35"/>
    </row>
    <row r="1568" spans="6:6">
      <c r="F1568" s="35"/>
    </row>
    <row r="1569" spans="6:6">
      <c r="F1569" s="35"/>
    </row>
    <row r="1570" spans="6:6">
      <c r="F1570" s="35"/>
    </row>
    <row r="1571" spans="6:6">
      <c r="F1571" s="35"/>
    </row>
    <row r="1572" spans="6:6">
      <c r="F1572" s="35"/>
    </row>
    <row r="1573" spans="6:6">
      <c r="F1573" s="35"/>
    </row>
    <row r="1574" spans="6:6">
      <c r="F1574" s="35"/>
    </row>
    <row r="1575" spans="6:6">
      <c r="F1575" s="35"/>
    </row>
    <row r="1576" spans="6:6">
      <c r="F1576" s="35"/>
    </row>
    <row r="1577" spans="6:6">
      <c r="F1577" s="35"/>
    </row>
    <row r="1578" spans="6:6">
      <c r="F1578" s="35"/>
    </row>
    <row r="1579" spans="6:6">
      <c r="F1579" s="35"/>
    </row>
    <row r="1580" spans="6:6">
      <c r="F1580" s="35"/>
    </row>
    <row r="1581" spans="6:6">
      <c r="F1581" s="35"/>
    </row>
    <row r="1582" spans="6:6">
      <c r="F1582" s="35"/>
    </row>
    <row r="1583" spans="6:6">
      <c r="F1583" s="35"/>
    </row>
    <row r="1584" spans="6:6">
      <c r="F1584" s="35"/>
    </row>
    <row r="1585" spans="6:6">
      <c r="F1585" s="35"/>
    </row>
    <row r="1586" spans="6:6">
      <c r="F1586" s="35"/>
    </row>
    <row r="1587" spans="6:6">
      <c r="F1587" s="35"/>
    </row>
    <row r="1588" spans="6:6">
      <c r="F1588" s="35"/>
    </row>
    <row r="1589" spans="6:6">
      <c r="F1589" s="35"/>
    </row>
    <row r="1590" spans="6:6">
      <c r="F1590" s="35"/>
    </row>
    <row r="1591" spans="6:6">
      <c r="F1591" s="35"/>
    </row>
    <row r="1592" spans="6:6">
      <c r="F1592" s="35"/>
    </row>
    <row r="1593" spans="6:6">
      <c r="F1593" s="35"/>
    </row>
    <row r="1594" spans="6:6">
      <c r="F1594" s="35"/>
    </row>
    <row r="1595" spans="6:6">
      <c r="F1595" s="35"/>
    </row>
    <row r="1596" spans="6:6">
      <c r="F1596" s="35"/>
    </row>
    <row r="1597" spans="6:6">
      <c r="F1597" s="35"/>
    </row>
    <row r="1598" spans="6:6">
      <c r="F1598" s="35"/>
    </row>
    <row r="1599" spans="6:6">
      <c r="F1599" s="35"/>
    </row>
    <row r="1600" spans="6:6">
      <c r="F1600" s="35"/>
    </row>
    <row r="1601" spans="6:6">
      <c r="F1601" s="35"/>
    </row>
    <row r="1602" spans="6:6">
      <c r="F1602" s="35"/>
    </row>
    <row r="1603" spans="6:6">
      <c r="F1603" s="35"/>
    </row>
    <row r="1604" spans="6:6">
      <c r="F1604" s="35"/>
    </row>
    <row r="1605" spans="6:6">
      <c r="F1605" s="35"/>
    </row>
    <row r="1606" spans="6:6">
      <c r="F1606" s="35"/>
    </row>
    <row r="1607" spans="6:6">
      <c r="F1607" s="35"/>
    </row>
    <row r="1608" spans="6:6">
      <c r="F1608" s="35"/>
    </row>
    <row r="1609" spans="6:6">
      <c r="F1609" s="35"/>
    </row>
    <row r="1610" spans="6:6">
      <c r="F1610" s="35"/>
    </row>
    <row r="1611" spans="6:6">
      <c r="F1611" s="35"/>
    </row>
    <row r="1612" spans="6:6">
      <c r="F1612" s="35"/>
    </row>
    <row r="1613" spans="6:6">
      <c r="F1613" s="35"/>
    </row>
    <row r="1614" spans="6:6">
      <c r="F1614" s="35"/>
    </row>
    <row r="1615" spans="6:6">
      <c r="F1615" s="35"/>
    </row>
    <row r="1616" spans="6:6">
      <c r="F1616" s="35"/>
    </row>
    <row r="1617" spans="6:6">
      <c r="F1617" s="35"/>
    </row>
    <row r="1618" spans="6:6">
      <c r="F1618" s="35"/>
    </row>
    <row r="1619" spans="6:6">
      <c r="F1619" s="35"/>
    </row>
    <row r="1620" spans="6:6">
      <c r="F1620" s="35"/>
    </row>
    <row r="1621" spans="6:6">
      <c r="F1621" s="35"/>
    </row>
    <row r="1622" spans="6:6">
      <c r="F1622" s="35"/>
    </row>
    <row r="1623" spans="6:6">
      <c r="F1623" s="35"/>
    </row>
    <row r="1624" spans="6:6">
      <c r="F1624" s="35"/>
    </row>
    <row r="1625" spans="6:6">
      <c r="F1625" s="35"/>
    </row>
    <row r="1626" spans="6:6">
      <c r="F1626" s="35"/>
    </row>
    <row r="1627" spans="6:6">
      <c r="F1627" s="35"/>
    </row>
    <row r="1628" spans="6:6">
      <c r="F1628" s="35"/>
    </row>
    <row r="1629" spans="6:6">
      <c r="F1629" s="35"/>
    </row>
    <row r="1630" spans="6:6">
      <c r="F1630" s="35"/>
    </row>
    <row r="1631" spans="6:6">
      <c r="F1631" s="35"/>
    </row>
    <row r="1632" spans="6:6">
      <c r="F1632" s="35"/>
    </row>
    <row r="1633" spans="6:6">
      <c r="F1633" s="35"/>
    </row>
    <row r="1634" spans="6:6">
      <c r="F1634" s="35"/>
    </row>
    <row r="1635" spans="6:6">
      <c r="F1635" s="35"/>
    </row>
    <row r="1636" spans="6:6">
      <c r="F1636" s="35"/>
    </row>
    <row r="1637" spans="6:6">
      <c r="F1637" s="35"/>
    </row>
    <row r="1638" spans="6:6">
      <c r="F1638" s="35"/>
    </row>
    <row r="1639" spans="6:6">
      <c r="F1639" s="35"/>
    </row>
    <row r="1640" spans="6:6">
      <c r="F1640" s="35"/>
    </row>
    <row r="1641" spans="6:6">
      <c r="F1641" s="35"/>
    </row>
    <row r="1642" spans="6:6">
      <c r="F1642" s="35"/>
    </row>
    <row r="1643" spans="6:6">
      <c r="F1643" s="35"/>
    </row>
    <row r="1644" spans="6:6">
      <c r="F1644" s="35"/>
    </row>
    <row r="1645" spans="6:6">
      <c r="F1645" s="35"/>
    </row>
    <row r="1646" spans="6:6">
      <c r="F1646" s="35"/>
    </row>
    <row r="1647" spans="6:6">
      <c r="F1647" s="35"/>
    </row>
    <row r="1648" spans="6:6">
      <c r="F1648" s="35"/>
    </row>
    <row r="1649" spans="6:6">
      <c r="F1649" s="35"/>
    </row>
    <row r="1650" spans="6:6">
      <c r="F1650" s="35"/>
    </row>
    <row r="1651" spans="6:6">
      <c r="F1651" s="35"/>
    </row>
    <row r="1652" spans="6:6">
      <c r="F1652" s="35"/>
    </row>
    <row r="1653" spans="6:6">
      <c r="F1653" s="35"/>
    </row>
    <row r="1654" spans="6:6">
      <c r="F1654" s="35"/>
    </row>
    <row r="1655" spans="6:6">
      <c r="F1655" s="35"/>
    </row>
    <row r="1656" spans="6:6">
      <c r="F1656" s="35"/>
    </row>
    <row r="1657" spans="6:6">
      <c r="F1657" s="35"/>
    </row>
    <row r="1658" spans="6:6">
      <c r="F1658" s="35"/>
    </row>
    <row r="1659" spans="6:6">
      <c r="F1659" s="35"/>
    </row>
    <row r="1660" spans="6:6">
      <c r="F1660" s="35"/>
    </row>
    <row r="1661" spans="6:6">
      <c r="F1661" s="35"/>
    </row>
    <row r="1662" spans="6:6">
      <c r="F1662" s="35"/>
    </row>
    <row r="1663" spans="6:6">
      <c r="F1663" s="35"/>
    </row>
    <row r="1664" spans="6:6">
      <c r="F1664" s="35"/>
    </row>
    <row r="1665" spans="6:6">
      <c r="F1665" s="35"/>
    </row>
    <row r="1666" spans="6:6">
      <c r="F1666" s="35"/>
    </row>
    <row r="1667" spans="6:6">
      <c r="F1667" s="35"/>
    </row>
    <row r="1668" spans="6:6">
      <c r="F1668" s="35"/>
    </row>
    <row r="1669" spans="6:6">
      <c r="F1669" s="35"/>
    </row>
    <row r="1670" spans="6:6">
      <c r="F1670" s="35"/>
    </row>
    <row r="1671" spans="6:6">
      <c r="F1671" s="35"/>
    </row>
    <row r="1672" spans="6:6">
      <c r="F1672" s="35"/>
    </row>
    <row r="1673" spans="6:6">
      <c r="F1673" s="35"/>
    </row>
    <row r="1674" spans="6:6">
      <c r="F1674" s="35"/>
    </row>
    <row r="1675" spans="6:6">
      <c r="F1675" s="35"/>
    </row>
    <row r="1676" spans="6:6">
      <c r="F1676" s="35"/>
    </row>
    <row r="1677" spans="6:6">
      <c r="F1677" s="35"/>
    </row>
    <row r="1678" spans="6:6">
      <c r="F1678" s="35"/>
    </row>
    <row r="1679" spans="6:6">
      <c r="F1679" s="35"/>
    </row>
    <row r="1680" spans="6:6">
      <c r="F1680" s="35"/>
    </row>
    <row r="1681" spans="6:6">
      <c r="F1681" s="35"/>
    </row>
    <row r="1682" spans="6:6">
      <c r="F1682" s="35"/>
    </row>
    <row r="1683" spans="6:6">
      <c r="F1683" s="35"/>
    </row>
    <row r="1684" spans="6:6">
      <c r="F1684" s="35"/>
    </row>
    <row r="1685" spans="6:6">
      <c r="F1685" s="35"/>
    </row>
    <row r="1686" spans="6:6">
      <c r="F1686" s="35"/>
    </row>
    <row r="1687" spans="6:6">
      <c r="F1687" s="35"/>
    </row>
    <row r="1688" spans="6:6">
      <c r="F1688" s="35"/>
    </row>
    <row r="1689" spans="6:6">
      <c r="F1689" s="35"/>
    </row>
    <row r="1690" spans="6:6">
      <c r="F1690" s="35"/>
    </row>
    <row r="1691" spans="6:6">
      <c r="F1691" s="35"/>
    </row>
    <row r="1692" spans="6:6">
      <c r="F1692" s="35"/>
    </row>
    <row r="1693" spans="6:6">
      <c r="F1693" s="35"/>
    </row>
    <row r="1694" spans="6:6">
      <c r="F1694" s="35"/>
    </row>
    <row r="1695" spans="6:6">
      <c r="F1695" s="35"/>
    </row>
    <row r="1696" spans="6:6">
      <c r="F1696" s="35"/>
    </row>
    <row r="1697" spans="6:6">
      <c r="F1697" s="35"/>
    </row>
    <row r="1698" spans="6:6">
      <c r="F1698" s="35"/>
    </row>
    <row r="1699" spans="6:6">
      <c r="F1699" s="35"/>
    </row>
    <row r="1700" spans="6:6">
      <c r="F1700" s="35"/>
    </row>
    <row r="1701" spans="6:6">
      <c r="F1701" s="35"/>
    </row>
    <row r="1702" spans="6:6">
      <c r="F1702" s="35"/>
    </row>
    <row r="1703" spans="6:6">
      <c r="F1703" s="35"/>
    </row>
    <row r="1704" spans="6:6">
      <c r="F1704" s="35"/>
    </row>
    <row r="1705" spans="6:6">
      <c r="F1705" s="35"/>
    </row>
    <row r="1706" spans="6:6">
      <c r="F1706" s="35"/>
    </row>
    <row r="1707" spans="6:6">
      <c r="F1707" s="35"/>
    </row>
    <row r="1708" spans="6:6">
      <c r="F1708" s="35"/>
    </row>
    <row r="1709" spans="6:6">
      <c r="F1709" s="35"/>
    </row>
    <row r="1710" spans="6:6">
      <c r="F1710" s="35"/>
    </row>
    <row r="1711" spans="6:6">
      <c r="F1711" s="35"/>
    </row>
    <row r="1712" spans="6:6">
      <c r="F1712" s="35"/>
    </row>
    <row r="1713" spans="6:6">
      <c r="F1713" s="35"/>
    </row>
    <row r="1714" spans="6:6">
      <c r="F1714" s="35"/>
    </row>
    <row r="1715" spans="6:6">
      <c r="F1715" s="35"/>
    </row>
    <row r="1716" spans="6:6">
      <c r="F1716" s="35"/>
    </row>
    <row r="1717" spans="6:6">
      <c r="F1717" s="35"/>
    </row>
    <row r="1718" spans="6:6">
      <c r="F1718" s="35"/>
    </row>
    <row r="1719" spans="6:6">
      <c r="F1719" s="35"/>
    </row>
    <row r="1720" spans="6:6">
      <c r="F1720" s="35"/>
    </row>
    <row r="1721" spans="6:6">
      <c r="F1721" s="35"/>
    </row>
    <row r="1722" spans="6:6">
      <c r="F1722" s="35"/>
    </row>
    <row r="1723" spans="6:6">
      <c r="F1723" s="35"/>
    </row>
    <row r="1724" spans="6:6">
      <c r="F1724" s="35"/>
    </row>
    <row r="1725" spans="6:6">
      <c r="F1725" s="35"/>
    </row>
    <row r="1726" spans="6:6">
      <c r="F1726" s="35"/>
    </row>
    <row r="1727" spans="6:6">
      <c r="F1727" s="35"/>
    </row>
    <row r="1728" spans="6:6">
      <c r="F1728" s="35"/>
    </row>
    <row r="1729" spans="6:6">
      <c r="F1729" s="35"/>
    </row>
    <row r="1730" spans="6:6">
      <c r="F1730" s="35"/>
    </row>
    <row r="1731" spans="6:6">
      <c r="F1731" s="35"/>
    </row>
    <row r="1732" spans="6:6">
      <c r="F1732" s="35"/>
    </row>
    <row r="1733" spans="6:6">
      <c r="F1733" s="35"/>
    </row>
    <row r="1734" spans="6:6">
      <c r="F1734" s="35"/>
    </row>
    <row r="1735" spans="6:6">
      <c r="F1735" s="35"/>
    </row>
    <row r="1736" spans="6:6">
      <c r="F1736" s="35"/>
    </row>
    <row r="1737" spans="6:6">
      <c r="F1737" s="35"/>
    </row>
    <row r="1738" spans="6:6">
      <c r="F1738" s="35"/>
    </row>
    <row r="1739" spans="6:6">
      <c r="F1739" s="35"/>
    </row>
    <row r="1740" spans="6:6">
      <c r="F1740" s="35"/>
    </row>
    <row r="1741" spans="6:6">
      <c r="F1741" s="35"/>
    </row>
    <row r="1742" spans="6:6">
      <c r="F1742" s="35"/>
    </row>
    <row r="1743" spans="6:6">
      <c r="F1743" s="35"/>
    </row>
    <row r="1744" spans="6:6">
      <c r="F1744" s="35"/>
    </row>
    <row r="1745" spans="6:6">
      <c r="F1745" s="35"/>
    </row>
    <row r="1746" spans="6:6">
      <c r="F1746" s="35"/>
    </row>
    <row r="1747" spans="6:6">
      <c r="F1747" s="35"/>
    </row>
    <row r="1748" spans="6:6">
      <c r="F1748" s="35"/>
    </row>
    <row r="1749" spans="6:6">
      <c r="F1749" s="35"/>
    </row>
    <row r="1750" spans="6:6">
      <c r="F1750" s="35"/>
    </row>
    <row r="1751" spans="6:6">
      <c r="F1751" s="35"/>
    </row>
    <row r="1752" spans="6:6">
      <c r="F1752" s="35"/>
    </row>
    <row r="1753" spans="6:6">
      <c r="F1753" s="35"/>
    </row>
    <row r="1754" spans="6:6">
      <c r="F1754" s="35"/>
    </row>
    <row r="1755" spans="6:6">
      <c r="F1755" s="35"/>
    </row>
    <row r="1756" spans="6:6">
      <c r="F1756" s="35"/>
    </row>
    <row r="1757" spans="6:6">
      <c r="F1757" s="35"/>
    </row>
    <row r="1758" spans="6:6">
      <c r="F1758" s="35"/>
    </row>
    <row r="1759" spans="6:6">
      <c r="F1759" s="35"/>
    </row>
    <row r="1760" spans="6:6">
      <c r="F1760" s="35"/>
    </row>
    <row r="1761" spans="6:6">
      <c r="F1761" s="35"/>
    </row>
    <row r="1762" spans="6:6">
      <c r="F1762" s="35"/>
    </row>
    <row r="1763" spans="6:6">
      <c r="F1763" s="35"/>
    </row>
    <row r="1764" spans="6:6">
      <c r="F1764" s="35"/>
    </row>
    <row r="1765" spans="6:6">
      <c r="F1765" s="35"/>
    </row>
    <row r="1766" spans="6:6">
      <c r="F1766" s="35"/>
    </row>
    <row r="1767" spans="6:6">
      <c r="F1767" s="35"/>
    </row>
    <row r="1768" spans="6:6">
      <c r="F1768" s="35"/>
    </row>
    <row r="1769" spans="6:6">
      <c r="F1769" s="35"/>
    </row>
    <row r="1770" spans="6:6">
      <c r="F1770" s="35"/>
    </row>
    <row r="1771" spans="6:6">
      <c r="F1771" s="35"/>
    </row>
    <row r="1772" spans="6:6">
      <c r="F1772" s="35"/>
    </row>
    <row r="1773" spans="6:6">
      <c r="F1773" s="35"/>
    </row>
    <row r="1774" spans="6:6">
      <c r="F1774" s="35"/>
    </row>
    <row r="1775" spans="6:6">
      <c r="F1775" s="35"/>
    </row>
    <row r="1776" spans="6:6">
      <c r="F1776" s="35"/>
    </row>
    <row r="1777" spans="6:6">
      <c r="F1777" s="35"/>
    </row>
    <row r="1778" spans="6:6">
      <c r="F1778" s="35"/>
    </row>
    <row r="1779" spans="6:6">
      <c r="F1779" s="35"/>
    </row>
    <row r="1780" spans="6:6">
      <c r="F1780" s="35"/>
    </row>
    <row r="1781" spans="6:6">
      <c r="F1781" s="35"/>
    </row>
    <row r="1782" spans="6:6">
      <c r="F1782" s="35"/>
    </row>
    <row r="1783" spans="6:6">
      <c r="F1783" s="35"/>
    </row>
    <row r="1784" spans="6:6">
      <c r="F1784" s="35"/>
    </row>
    <row r="1785" spans="6:6">
      <c r="F1785" s="35"/>
    </row>
    <row r="1786" spans="6:6">
      <c r="F1786" s="35"/>
    </row>
    <row r="1787" spans="6:6">
      <c r="F1787" s="35"/>
    </row>
    <row r="1788" spans="6:6">
      <c r="F1788" s="35"/>
    </row>
    <row r="1789" spans="6:6">
      <c r="F1789" s="35"/>
    </row>
    <row r="1790" spans="6:6">
      <c r="F1790" s="35"/>
    </row>
    <row r="1791" spans="6:6">
      <c r="F1791" s="35"/>
    </row>
    <row r="1792" spans="6:6">
      <c r="F1792" s="35"/>
    </row>
    <row r="1793" spans="6:6">
      <c r="F1793" s="35"/>
    </row>
    <row r="1794" spans="6:6">
      <c r="F1794" s="35"/>
    </row>
    <row r="1795" spans="6:6">
      <c r="F1795" s="35"/>
    </row>
    <row r="1796" spans="6:6">
      <c r="F1796" s="35"/>
    </row>
    <row r="1797" spans="6:6">
      <c r="F1797" s="35"/>
    </row>
    <row r="1798" spans="6:6">
      <c r="F1798" s="35"/>
    </row>
    <row r="1799" spans="6:6">
      <c r="F1799" s="35"/>
    </row>
    <row r="1800" spans="6:6">
      <c r="F1800" s="35"/>
    </row>
    <row r="1801" spans="6:6">
      <c r="F1801" s="35"/>
    </row>
    <row r="1802" spans="6:6">
      <c r="F1802" s="35"/>
    </row>
    <row r="1803" spans="6:6">
      <c r="F1803" s="35"/>
    </row>
    <row r="1804" spans="6:6">
      <c r="F1804" s="35"/>
    </row>
    <row r="1805" spans="6:6">
      <c r="F1805" s="35"/>
    </row>
    <row r="1806" spans="6:6">
      <c r="F1806" s="35"/>
    </row>
    <row r="1807" spans="6:6">
      <c r="F1807" s="35"/>
    </row>
    <row r="1808" spans="6:6">
      <c r="F1808" s="35"/>
    </row>
    <row r="1809" spans="6:6">
      <c r="F1809" s="35"/>
    </row>
    <row r="1810" spans="6:6">
      <c r="F1810" s="35"/>
    </row>
    <row r="1811" spans="6:6">
      <c r="F1811" s="35"/>
    </row>
    <row r="1812" spans="6:6">
      <c r="F1812" s="35"/>
    </row>
    <row r="1813" spans="6:6">
      <c r="F1813" s="35"/>
    </row>
    <row r="1814" spans="6:6">
      <c r="F1814" s="35"/>
    </row>
    <row r="1815" spans="6:6">
      <c r="F1815" s="35"/>
    </row>
    <row r="1816" spans="6:6">
      <c r="F1816" s="35"/>
    </row>
    <row r="1817" spans="6:6">
      <c r="F1817" s="35"/>
    </row>
    <row r="1818" spans="6:6">
      <c r="F1818" s="35"/>
    </row>
    <row r="1819" spans="6:6">
      <c r="F1819" s="35"/>
    </row>
    <row r="1820" spans="6:6">
      <c r="F1820" s="35"/>
    </row>
    <row r="1821" spans="6:6">
      <c r="F1821" s="35"/>
    </row>
    <row r="1822" spans="6:6">
      <c r="F1822" s="35"/>
    </row>
    <row r="1823" spans="6:6">
      <c r="F1823" s="35"/>
    </row>
    <row r="1824" spans="6:6">
      <c r="F1824" s="35"/>
    </row>
    <row r="1825" spans="6:6">
      <c r="F1825" s="35"/>
    </row>
    <row r="1826" spans="6:6">
      <c r="F1826" s="35"/>
    </row>
    <row r="1827" spans="6:6">
      <c r="F1827" s="35"/>
    </row>
    <row r="1828" spans="6:6">
      <c r="F1828" s="35"/>
    </row>
    <row r="1829" spans="6:6">
      <c r="F1829" s="35"/>
    </row>
    <row r="1830" spans="6:6">
      <c r="F1830" s="35"/>
    </row>
    <row r="1831" spans="6:6">
      <c r="F1831" s="35"/>
    </row>
    <row r="1832" spans="6:6">
      <c r="F1832" s="35"/>
    </row>
    <row r="1833" spans="6:6">
      <c r="F1833" s="35"/>
    </row>
    <row r="1834" spans="6:6">
      <c r="F1834" s="35"/>
    </row>
    <row r="1835" spans="6:6">
      <c r="F1835" s="35"/>
    </row>
    <row r="1836" spans="6:6">
      <c r="F1836" s="35"/>
    </row>
    <row r="1837" spans="6:6">
      <c r="F1837" s="35"/>
    </row>
    <row r="1838" spans="6:6">
      <c r="F1838" s="35"/>
    </row>
    <row r="1839" spans="6:6">
      <c r="F1839" s="35"/>
    </row>
    <row r="1840" spans="6:6">
      <c r="F1840" s="35"/>
    </row>
    <row r="1841" spans="6:6">
      <c r="F1841" s="35"/>
    </row>
    <row r="1842" spans="6:6">
      <c r="F1842" s="35"/>
    </row>
    <row r="1843" spans="6:6">
      <c r="F1843" s="35"/>
    </row>
    <row r="1844" spans="6:6">
      <c r="F1844" s="35"/>
    </row>
    <row r="1845" spans="6:6">
      <c r="F1845" s="35"/>
    </row>
    <row r="1846" spans="6:6">
      <c r="F1846" s="35"/>
    </row>
    <row r="1847" spans="6:6">
      <c r="F1847" s="35"/>
    </row>
    <row r="1848" spans="6:6">
      <c r="F1848" s="35"/>
    </row>
    <row r="1849" spans="6:6">
      <c r="F1849" s="35"/>
    </row>
    <row r="1850" spans="6:6">
      <c r="F1850" s="35"/>
    </row>
    <row r="1851" spans="6:6">
      <c r="F1851" s="35"/>
    </row>
    <row r="1852" spans="6:6">
      <c r="F1852" s="35"/>
    </row>
    <row r="1853" spans="6:6">
      <c r="F1853" s="35"/>
    </row>
    <row r="1854" spans="6:6">
      <c r="F1854" s="35"/>
    </row>
    <row r="1855" spans="6:6">
      <c r="F1855" s="35"/>
    </row>
    <row r="1856" spans="6:6">
      <c r="F1856" s="35"/>
    </row>
    <row r="1857" spans="6:6">
      <c r="F1857" s="35"/>
    </row>
    <row r="1858" spans="6:6">
      <c r="F1858" s="35"/>
    </row>
    <row r="1859" spans="6:6">
      <c r="F1859" s="35"/>
    </row>
    <row r="1860" spans="6:6">
      <c r="F1860" s="35"/>
    </row>
    <row r="1861" spans="6:6">
      <c r="F1861" s="35"/>
    </row>
    <row r="1862" spans="6:6">
      <c r="F1862" s="35"/>
    </row>
    <row r="1863" spans="6:6">
      <c r="F1863" s="35"/>
    </row>
    <row r="1864" spans="6:6">
      <c r="F1864" s="35"/>
    </row>
    <row r="1865" spans="6:6">
      <c r="F1865" s="35"/>
    </row>
    <row r="1866" spans="6:6">
      <c r="F1866" s="35"/>
    </row>
    <row r="1867" spans="6:6">
      <c r="F1867" s="35"/>
    </row>
    <row r="1868" spans="6:6">
      <c r="F1868" s="35"/>
    </row>
    <row r="1869" spans="6:6">
      <c r="F1869" s="35"/>
    </row>
    <row r="1870" spans="6:6">
      <c r="F1870" s="35"/>
    </row>
    <row r="1871" spans="6:6">
      <c r="F1871" s="35"/>
    </row>
    <row r="1872" spans="6:6">
      <c r="F1872" s="35"/>
    </row>
    <row r="1873" spans="6:6">
      <c r="F1873" s="35"/>
    </row>
    <row r="1874" spans="6:6">
      <c r="F1874" s="35"/>
    </row>
    <row r="1875" spans="6:6">
      <c r="F1875" s="35"/>
    </row>
    <row r="1876" spans="6:6">
      <c r="F1876" s="35"/>
    </row>
    <row r="1877" spans="6:6">
      <c r="F1877" s="35"/>
    </row>
    <row r="1878" spans="6:6">
      <c r="F1878" s="35"/>
    </row>
    <row r="1879" spans="6:6">
      <c r="F1879" s="35"/>
    </row>
    <row r="1880" spans="6:6">
      <c r="F1880" s="35"/>
    </row>
    <row r="1881" spans="6:6">
      <c r="F1881" s="35"/>
    </row>
    <row r="1882" spans="6:6">
      <c r="F1882" s="35"/>
    </row>
    <row r="1883" spans="6:6">
      <c r="F1883" s="35"/>
    </row>
    <row r="1884" spans="6:6">
      <c r="F1884" s="35"/>
    </row>
    <row r="1885" spans="6:6">
      <c r="F1885" s="35"/>
    </row>
    <row r="1886" spans="6:6">
      <c r="F1886" s="35"/>
    </row>
    <row r="1887" spans="6:6">
      <c r="F1887" s="35"/>
    </row>
    <row r="1888" spans="6:6">
      <c r="F1888" s="35"/>
    </row>
    <row r="1889" spans="6:6">
      <c r="F1889" s="35"/>
    </row>
    <row r="1890" spans="6:6">
      <c r="F1890" s="35"/>
    </row>
    <row r="1891" spans="6:6">
      <c r="F1891" s="35"/>
    </row>
    <row r="1892" spans="6:6">
      <c r="F1892" s="35"/>
    </row>
    <row r="1893" spans="6:6">
      <c r="F1893" s="35"/>
    </row>
    <row r="1894" spans="6:6">
      <c r="F1894" s="35"/>
    </row>
    <row r="1895" spans="6:6">
      <c r="F1895" s="35"/>
    </row>
    <row r="1896" spans="6:6">
      <c r="F1896" s="35"/>
    </row>
    <row r="1897" spans="6:6">
      <c r="F1897" s="35"/>
    </row>
    <row r="1898" spans="6:6">
      <c r="F1898" s="35"/>
    </row>
    <row r="1899" spans="6:6">
      <c r="F1899" s="35"/>
    </row>
    <row r="1900" spans="6:6">
      <c r="F1900" s="35"/>
    </row>
    <row r="1901" spans="6:6">
      <c r="F1901" s="35"/>
    </row>
    <row r="1902" spans="6:6">
      <c r="F1902" s="35"/>
    </row>
    <row r="1903" spans="6:6">
      <c r="F1903" s="35"/>
    </row>
    <row r="1904" spans="6:6">
      <c r="F1904" s="35"/>
    </row>
    <row r="1905" spans="6:6">
      <c r="F1905" s="35"/>
    </row>
    <row r="1906" spans="6:6">
      <c r="F1906" s="35"/>
    </row>
    <row r="1907" spans="6:6">
      <c r="F1907" s="35"/>
    </row>
    <row r="1908" spans="6:6">
      <c r="F1908" s="35"/>
    </row>
    <row r="1909" spans="6:6">
      <c r="F1909" s="35"/>
    </row>
    <row r="1910" spans="6:6">
      <c r="F1910" s="35"/>
    </row>
    <row r="1911" spans="6:6">
      <c r="F1911" s="35"/>
    </row>
    <row r="1912" spans="6:6">
      <c r="F1912" s="35"/>
    </row>
    <row r="1913" spans="6:6">
      <c r="F1913" s="35"/>
    </row>
    <row r="1914" spans="6:6">
      <c r="F1914" s="35"/>
    </row>
    <row r="1915" spans="6:6">
      <c r="F1915" s="35"/>
    </row>
    <row r="1916" spans="6:6">
      <c r="F1916" s="35"/>
    </row>
    <row r="1917" spans="6:6">
      <c r="F1917" s="35"/>
    </row>
    <row r="1918" spans="6:6">
      <c r="F1918" s="35"/>
    </row>
    <row r="1919" spans="6:6">
      <c r="F1919" s="35"/>
    </row>
    <row r="1920" spans="6:6">
      <c r="F1920" s="35"/>
    </row>
    <row r="1921" spans="6:6">
      <c r="F1921" s="35"/>
    </row>
    <row r="1922" spans="6:6">
      <c r="F1922" s="35"/>
    </row>
    <row r="1923" spans="6:6">
      <c r="F1923" s="35"/>
    </row>
    <row r="1924" spans="6:6">
      <c r="F1924" s="35"/>
    </row>
    <row r="1925" spans="6:6">
      <c r="F1925" s="35"/>
    </row>
    <row r="1926" spans="6:6">
      <c r="F1926" s="35"/>
    </row>
    <row r="1927" spans="6:6">
      <c r="F1927" s="35"/>
    </row>
    <row r="1928" spans="6:6">
      <c r="F1928" s="35"/>
    </row>
    <row r="1929" spans="6:6">
      <c r="F1929" s="35"/>
    </row>
    <row r="1930" spans="6:6">
      <c r="F1930" s="35"/>
    </row>
    <row r="1931" spans="6:6">
      <c r="F1931" s="35"/>
    </row>
    <row r="1932" spans="6:6">
      <c r="F1932" s="35"/>
    </row>
    <row r="1933" spans="6:6">
      <c r="F1933" s="35"/>
    </row>
    <row r="1934" spans="6:6">
      <c r="F1934" s="35"/>
    </row>
    <row r="1935" spans="6:6">
      <c r="F1935" s="35"/>
    </row>
    <row r="1936" spans="6:6">
      <c r="F1936" s="35"/>
    </row>
    <row r="1937" spans="6:6">
      <c r="F1937" s="35"/>
    </row>
    <row r="1938" spans="6:6">
      <c r="F1938" s="35"/>
    </row>
    <row r="1939" spans="6:6">
      <c r="F1939" s="35"/>
    </row>
    <row r="1940" spans="6:6">
      <c r="F1940" s="35"/>
    </row>
    <row r="1941" spans="6:6">
      <c r="F1941" s="35"/>
    </row>
    <row r="1942" spans="6:6">
      <c r="F1942" s="35"/>
    </row>
    <row r="1943" spans="6:6">
      <c r="F1943" s="35"/>
    </row>
    <row r="1944" spans="6:6">
      <c r="F1944" s="35"/>
    </row>
    <row r="1945" spans="6:6">
      <c r="F1945" s="35"/>
    </row>
    <row r="1946" spans="6:6">
      <c r="F1946" s="35"/>
    </row>
    <row r="1947" spans="6:6">
      <c r="F1947" s="35"/>
    </row>
    <row r="1948" spans="6:6">
      <c r="F1948" s="35"/>
    </row>
    <row r="1949" spans="6:6">
      <c r="F1949" s="35"/>
    </row>
    <row r="1950" spans="6:6">
      <c r="F1950" s="35"/>
    </row>
    <row r="1951" spans="6:6">
      <c r="F1951" s="35"/>
    </row>
    <row r="1952" spans="6:6">
      <c r="F1952" s="35"/>
    </row>
    <row r="1953" spans="6:6">
      <c r="F1953" s="35"/>
    </row>
    <row r="1954" spans="6:6">
      <c r="F1954" s="35"/>
    </row>
    <row r="1955" spans="6:6">
      <c r="F1955" s="35"/>
    </row>
    <row r="1956" spans="6:6">
      <c r="F1956" s="35"/>
    </row>
    <row r="1957" spans="6:6">
      <c r="F1957" s="35"/>
    </row>
    <row r="1958" spans="6:6">
      <c r="F1958" s="35"/>
    </row>
    <row r="1959" spans="6:6">
      <c r="F1959" s="35"/>
    </row>
    <row r="1960" spans="6:6">
      <c r="F1960" s="35"/>
    </row>
    <row r="1961" spans="6:6">
      <c r="F1961" s="35"/>
    </row>
    <row r="1962" spans="6:6">
      <c r="F1962" s="35"/>
    </row>
    <row r="1963" spans="6:6">
      <c r="F1963" s="35"/>
    </row>
    <row r="1964" spans="6:6">
      <c r="F1964" s="35"/>
    </row>
    <row r="1965" spans="6:6">
      <c r="F1965" s="35"/>
    </row>
    <row r="1966" spans="6:6">
      <c r="F1966" s="35"/>
    </row>
    <row r="1967" spans="6:6">
      <c r="F1967" s="35"/>
    </row>
    <row r="1968" spans="6:6">
      <c r="F1968" s="35"/>
    </row>
    <row r="1969" spans="6:6">
      <c r="F1969" s="35"/>
    </row>
    <row r="1970" spans="6:6">
      <c r="F1970" s="35"/>
    </row>
    <row r="1971" spans="6:6">
      <c r="F1971" s="35"/>
    </row>
    <row r="1972" spans="6:6">
      <c r="F1972" s="35"/>
    </row>
    <row r="1973" spans="6:6">
      <c r="F1973" s="35"/>
    </row>
    <row r="1974" spans="6:6">
      <c r="F1974" s="35"/>
    </row>
    <row r="1975" spans="6:6">
      <c r="F1975" s="35"/>
    </row>
    <row r="1976" spans="6:6">
      <c r="F1976" s="35"/>
    </row>
    <row r="1977" spans="6:6">
      <c r="F1977" s="35"/>
    </row>
    <row r="1978" spans="6:6">
      <c r="F1978" s="35"/>
    </row>
    <row r="1979" spans="6:6">
      <c r="F1979" s="35"/>
    </row>
    <row r="1980" spans="6:6">
      <c r="F1980" s="35"/>
    </row>
    <row r="1981" spans="6:6">
      <c r="F1981" s="35"/>
    </row>
    <row r="1982" spans="6:6">
      <c r="F1982" s="35"/>
    </row>
    <row r="1983" spans="6:6">
      <c r="F1983" s="35"/>
    </row>
    <row r="1984" spans="6:6">
      <c r="F1984" s="35"/>
    </row>
    <row r="1985" spans="6:6">
      <c r="F1985" s="35"/>
    </row>
    <row r="1986" spans="6:6">
      <c r="F1986" s="35"/>
    </row>
    <row r="1987" spans="6:6">
      <c r="F1987" s="35"/>
    </row>
    <row r="1988" spans="6:6">
      <c r="F1988" s="35"/>
    </row>
    <row r="1989" spans="6:6">
      <c r="F1989" s="35"/>
    </row>
    <row r="1990" spans="6:6">
      <c r="F1990" s="35"/>
    </row>
    <row r="1991" spans="6:6">
      <c r="F1991" s="35"/>
    </row>
    <row r="1992" spans="6:6">
      <c r="F1992" s="35"/>
    </row>
    <row r="1993" spans="6:6">
      <c r="F1993" s="35"/>
    </row>
    <row r="1994" spans="6:6">
      <c r="F1994" s="35"/>
    </row>
    <row r="1995" spans="6:6">
      <c r="F1995" s="35"/>
    </row>
    <row r="1996" spans="6:6">
      <c r="F1996" s="35"/>
    </row>
    <row r="1997" spans="6:6">
      <c r="F1997" s="35"/>
    </row>
    <row r="1998" spans="6:6">
      <c r="F1998" s="35"/>
    </row>
    <row r="1999" spans="6:6">
      <c r="F1999" s="35"/>
    </row>
    <row r="2000" spans="6:6">
      <c r="F2000" s="35"/>
    </row>
    <row r="2001" spans="6:6">
      <c r="F2001" s="35"/>
    </row>
    <row r="2002" spans="6:6">
      <c r="F2002" s="35"/>
    </row>
    <row r="2003" spans="6:6">
      <c r="F2003" s="35"/>
    </row>
    <row r="2004" spans="6:6">
      <c r="F2004" s="35"/>
    </row>
    <row r="2005" spans="6:6">
      <c r="F2005" s="35"/>
    </row>
    <row r="2006" spans="6:6">
      <c r="F2006" s="35"/>
    </row>
    <row r="2007" spans="6:6">
      <c r="F2007" s="35"/>
    </row>
    <row r="2008" spans="6:6">
      <c r="F2008" s="35"/>
    </row>
    <row r="2009" spans="6:6">
      <c r="F2009" s="35"/>
    </row>
    <row r="2010" spans="6:6">
      <c r="F2010" s="35"/>
    </row>
    <row r="2011" spans="6:6">
      <c r="F2011" s="35"/>
    </row>
    <row r="2012" spans="6:6">
      <c r="F2012" s="35"/>
    </row>
    <row r="2013" spans="6:6">
      <c r="F2013" s="35"/>
    </row>
    <row r="2014" spans="6:6">
      <c r="F2014" s="35"/>
    </row>
    <row r="2015" spans="6:6">
      <c r="F2015" s="35"/>
    </row>
    <row r="2016" spans="6:6">
      <c r="F2016" s="35"/>
    </row>
    <row r="2017" spans="6:6">
      <c r="F2017" s="35"/>
    </row>
    <row r="2018" spans="6:6">
      <c r="F2018" s="35"/>
    </row>
    <row r="2019" spans="6:6">
      <c r="F2019" s="35"/>
    </row>
    <row r="2020" spans="6:6">
      <c r="F2020" s="35"/>
    </row>
    <row r="2021" spans="6:6">
      <c r="F2021" s="35"/>
    </row>
    <row r="2022" spans="6:6">
      <c r="F2022" s="35"/>
    </row>
    <row r="2023" spans="6:6">
      <c r="F2023" s="35"/>
    </row>
    <row r="2024" spans="6:6">
      <c r="F2024" s="35"/>
    </row>
    <row r="2025" spans="6:6">
      <c r="F2025" s="35"/>
    </row>
    <row r="2026" spans="6:6">
      <c r="F2026" s="35"/>
    </row>
    <row r="2027" spans="6:6">
      <c r="F2027" s="35"/>
    </row>
    <row r="2028" spans="6:6">
      <c r="F2028" s="35"/>
    </row>
    <row r="2029" spans="6:6">
      <c r="F2029" s="35"/>
    </row>
    <row r="2030" spans="6:6">
      <c r="F2030" s="35"/>
    </row>
    <row r="2031" spans="6:6">
      <c r="F2031" s="35"/>
    </row>
    <row r="2032" spans="6:6">
      <c r="F2032" s="35"/>
    </row>
    <row r="2033" spans="6:6">
      <c r="F2033" s="35"/>
    </row>
    <row r="2034" spans="6:6">
      <c r="F2034" s="35"/>
    </row>
    <row r="2035" spans="6:6">
      <c r="F2035" s="35"/>
    </row>
    <row r="2036" spans="6:6">
      <c r="F2036" s="35"/>
    </row>
    <row r="2037" spans="6:6">
      <c r="F2037" s="35"/>
    </row>
    <row r="2038" spans="6:6">
      <c r="F2038" s="35"/>
    </row>
    <row r="2039" spans="6:6">
      <c r="F2039" s="35"/>
    </row>
    <row r="2040" spans="6:6">
      <c r="F2040" s="35"/>
    </row>
    <row r="2041" spans="6:6">
      <c r="F2041" s="35"/>
    </row>
    <row r="2042" spans="6:6">
      <c r="F2042" s="35"/>
    </row>
    <row r="2043" spans="6:6">
      <c r="F2043" s="35"/>
    </row>
    <row r="2044" spans="6:6">
      <c r="F2044" s="35"/>
    </row>
    <row r="2045" spans="6:6">
      <c r="F2045" s="35"/>
    </row>
    <row r="2046" spans="6:6">
      <c r="F2046" s="35"/>
    </row>
    <row r="2047" spans="6:6">
      <c r="F2047" s="35"/>
    </row>
    <row r="2048" spans="6:6">
      <c r="F2048" s="35"/>
    </row>
    <row r="2049" spans="6:6">
      <c r="F2049" s="35"/>
    </row>
    <row r="2050" spans="6:6">
      <c r="F2050" s="35"/>
    </row>
    <row r="2051" spans="6:6">
      <c r="F2051" s="35"/>
    </row>
    <row r="2052" spans="6:6">
      <c r="F2052" s="35"/>
    </row>
    <row r="2053" spans="6:6">
      <c r="F2053" s="35"/>
    </row>
    <row r="2054" spans="6:6">
      <c r="F2054" s="35"/>
    </row>
    <row r="2055" spans="6:6">
      <c r="F2055" s="35"/>
    </row>
    <row r="2056" spans="6:6">
      <c r="F2056" s="35"/>
    </row>
    <row r="2057" spans="6:6">
      <c r="F2057" s="35"/>
    </row>
    <row r="2058" spans="6:6">
      <c r="F2058" s="35"/>
    </row>
    <row r="2059" spans="6:6">
      <c r="F2059" s="35"/>
    </row>
    <row r="2060" spans="6:6">
      <c r="F2060" s="35"/>
    </row>
    <row r="2061" spans="6:6">
      <c r="F2061" s="35"/>
    </row>
    <row r="2062" spans="6:6">
      <c r="F2062" s="35"/>
    </row>
    <row r="2063" spans="6:6">
      <c r="F2063" s="35"/>
    </row>
    <row r="2064" spans="6:6">
      <c r="F2064" s="35"/>
    </row>
    <row r="2065" spans="6:6">
      <c r="F2065" s="35"/>
    </row>
    <row r="2066" spans="6:6">
      <c r="F2066" s="35"/>
    </row>
    <row r="2067" spans="6:6">
      <c r="F2067" s="35"/>
    </row>
    <row r="2068" spans="6:6">
      <c r="F2068" s="35"/>
    </row>
    <row r="2069" spans="6:6">
      <c r="F2069" s="35"/>
    </row>
    <row r="2070" spans="6:6">
      <c r="F2070" s="35"/>
    </row>
    <row r="2071" spans="6:6">
      <c r="F2071" s="35"/>
    </row>
    <row r="2072" spans="6:6">
      <c r="F2072" s="35"/>
    </row>
    <row r="2073" spans="6:6">
      <c r="F2073" s="35"/>
    </row>
    <row r="2074" spans="6:6">
      <c r="F2074" s="35"/>
    </row>
    <row r="2075" spans="6:6">
      <c r="F2075" s="35"/>
    </row>
    <row r="2076" spans="6:6">
      <c r="F2076" s="35"/>
    </row>
    <row r="2077" spans="6:6">
      <c r="F2077" s="35"/>
    </row>
    <row r="2078" spans="6:6">
      <c r="F2078" s="35"/>
    </row>
    <row r="2079" spans="6:6">
      <c r="F2079" s="35"/>
    </row>
    <row r="2080" spans="6:6">
      <c r="F2080" s="35"/>
    </row>
    <row r="2081" spans="6:6">
      <c r="F2081" s="35"/>
    </row>
    <row r="2082" spans="6:6">
      <c r="F2082" s="35"/>
    </row>
    <row r="2083" spans="6:6">
      <c r="F2083" s="35"/>
    </row>
    <row r="2084" spans="6:6">
      <c r="F2084" s="35"/>
    </row>
    <row r="2085" spans="6:6">
      <c r="F2085" s="35"/>
    </row>
    <row r="2086" spans="6:6">
      <c r="F2086" s="35"/>
    </row>
    <row r="2087" spans="6:6">
      <c r="F2087" s="35"/>
    </row>
    <row r="2088" spans="6:6">
      <c r="F2088" s="35"/>
    </row>
    <row r="2089" spans="6:6">
      <c r="F2089" s="35"/>
    </row>
    <row r="2090" spans="6:6">
      <c r="F2090" s="35"/>
    </row>
    <row r="2091" spans="6:6">
      <c r="F2091" s="35"/>
    </row>
    <row r="2092" spans="6:6">
      <c r="F2092" s="35"/>
    </row>
    <row r="2093" spans="6:6">
      <c r="F2093" s="35"/>
    </row>
    <row r="2094" spans="6:6">
      <c r="F2094" s="35"/>
    </row>
    <row r="2095" spans="6:6">
      <c r="F2095" s="35"/>
    </row>
    <row r="2096" spans="6:6">
      <c r="F2096" s="35"/>
    </row>
    <row r="2097" spans="6:6">
      <c r="F2097" s="35"/>
    </row>
    <row r="2098" spans="6:6">
      <c r="F2098" s="35"/>
    </row>
    <row r="2099" spans="6:6">
      <c r="F2099" s="35"/>
    </row>
    <row r="2100" spans="6:6">
      <c r="F2100" s="35"/>
    </row>
    <row r="2101" spans="6:6">
      <c r="F2101" s="35"/>
    </row>
    <row r="2102" spans="6:6">
      <c r="F2102" s="35"/>
    </row>
    <row r="2103" spans="6:6">
      <c r="F2103" s="35"/>
    </row>
    <row r="2104" spans="6:6">
      <c r="F2104" s="35"/>
    </row>
    <row r="2105" spans="6:6">
      <c r="F2105" s="35"/>
    </row>
    <row r="2106" spans="6:6">
      <c r="F2106" s="35"/>
    </row>
    <row r="2107" spans="6:6">
      <c r="F2107" s="35"/>
    </row>
    <row r="2108" spans="6:6">
      <c r="F2108" s="35"/>
    </row>
    <row r="2109" spans="6:6">
      <c r="F2109" s="35"/>
    </row>
    <row r="2110" spans="6:6">
      <c r="F2110" s="35"/>
    </row>
    <row r="2111" spans="6:6">
      <c r="F2111" s="35"/>
    </row>
    <row r="2112" spans="6:6">
      <c r="F2112" s="35"/>
    </row>
    <row r="2113" spans="6:6">
      <c r="F2113" s="35"/>
    </row>
    <row r="2114" spans="6:6">
      <c r="F2114" s="35"/>
    </row>
    <row r="2115" spans="6:6">
      <c r="F2115" s="35"/>
    </row>
    <row r="2116" spans="6:6">
      <c r="F2116" s="35"/>
    </row>
    <row r="2117" spans="6:6">
      <c r="F2117" s="35"/>
    </row>
    <row r="2118" spans="6:6">
      <c r="F2118" s="35"/>
    </row>
    <row r="2119" spans="6:6">
      <c r="F2119" s="35"/>
    </row>
    <row r="2120" spans="6:6">
      <c r="F2120" s="35"/>
    </row>
    <row r="2121" spans="6:6">
      <c r="F2121" s="35"/>
    </row>
    <row r="2122" spans="6:6">
      <c r="F2122" s="35"/>
    </row>
    <row r="2123" spans="6:6">
      <c r="F2123" s="35"/>
    </row>
    <row r="2124" spans="6:6">
      <c r="F2124" s="35"/>
    </row>
    <row r="2125" spans="6:6">
      <c r="F2125" s="35"/>
    </row>
    <row r="2126" spans="6:6">
      <c r="F2126" s="35"/>
    </row>
    <row r="2127" spans="6:6">
      <c r="F2127" s="35"/>
    </row>
    <row r="2128" spans="6:6">
      <c r="F2128" s="35"/>
    </row>
    <row r="2129" spans="6:6">
      <c r="F2129" s="35"/>
    </row>
    <row r="2130" spans="6:6">
      <c r="F2130" s="35"/>
    </row>
    <row r="2131" spans="6:6">
      <c r="F2131" s="35"/>
    </row>
    <row r="2132" spans="6:6">
      <c r="F2132" s="35"/>
    </row>
    <row r="2133" spans="6:6">
      <c r="F2133" s="35"/>
    </row>
    <row r="2134" spans="6:6">
      <c r="F2134" s="35"/>
    </row>
    <row r="2135" spans="6:6">
      <c r="F2135" s="35"/>
    </row>
    <row r="2136" spans="6:6">
      <c r="F2136" s="35"/>
    </row>
    <row r="2137" spans="6:6">
      <c r="F2137" s="35"/>
    </row>
    <row r="2138" spans="6:6">
      <c r="F2138" s="35"/>
    </row>
    <row r="2139" spans="6:6">
      <c r="F2139" s="35"/>
    </row>
    <row r="2140" spans="6:6">
      <c r="F2140" s="35"/>
    </row>
    <row r="2141" spans="6:6">
      <c r="F2141" s="35"/>
    </row>
    <row r="2142" spans="6:6">
      <c r="F2142" s="35"/>
    </row>
    <row r="2143" spans="6:6">
      <c r="F2143" s="35"/>
    </row>
    <row r="2144" spans="6:6">
      <c r="F2144" s="35"/>
    </row>
    <row r="2145" spans="6:6">
      <c r="F2145" s="35"/>
    </row>
    <row r="2146" spans="6:6">
      <c r="F2146" s="35"/>
    </row>
    <row r="2147" spans="6:6">
      <c r="F2147" s="35"/>
    </row>
    <row r="2148" spans="6:6">
      <c r="F2148" s="35"/>
    </row>
    <row r="2149" spans="6:6">
      <c r="F2149" s="35"/>
    </row>
    <row r="2150" spans="6:6">
      <c r="F2150" s="35"/>
    </row>
    <row r="2151" spans="6:6">
      <c r="F2151" s="35"/>
    </row>
    <row r="2152" spans="6:6">
      <c r="F2152" s="35"/>
    </row>
    <row r="2153" spans="6:6">
      <c r="F2153" s="35"/>
    </row>
    <row r="2154" spans="6:6">
      <c r="F2154" s="35"/>
    </row>
    <row r="2155" spans="6:6">
      <c r="F2155" s="35"/>
    </row>
    <row r="2156" spans="6:6">
      <c r="F2156" s="35"/>
    </row>
    <row r="2157" spans="6:6">
      <c r="F2157" s="35"/>
    </row>
    <row r="2158" spans="6:6">
      <c r="F2158" s="35"/>
    </row>
    <row r="2159" spans="6:6">
      <c r="F2159" s="35"/>
    </row>
    <row r="2160" spans="6:6">
      <c r="F2160" s="35"/>
    </row>
    <row r="2161" spans="6:6">
      <c r="F2161" s="35"/>
    </row>
    <row r="2162" spans="6:6">
      <c r="F2162" s="35"/>
    </row>
    <row r="2163" spans="6:6">
      <c r="F2163" s="35"/>
    </row>
    <row r="2164" spans="6:6">
      <c r="F2164" s="35"/>
    </row>
    <row r="2165" spans="6:6">
      <c r="F2165" s="35"/>
    </row>
    <row r="2166" spans="6:6">
      <c r="F2166" s="35"/>
    </row>
    <row r="2167" spans="6:6">
      <c r="F2167" s="35"/>
    </row>
    <row r="2168" spans="6:6">
      <c r="F2168" s="35"/>
    </row>
    <row r="2169" spans="6:6">
      <c r="F2169" s="35"/>
    </row>
    <row r="2170" spans="6:6">
      <c r="F2170" s="35"/>
    </row>
    <row r="2171" spans="6:6">
      <c r="F2171" s="35"/>
    </row>
    <row r="2172" spans="6:6">
      <c r="F2172" s="35"/>
    </row>
    <row r="2173" spans="6:6">
      <c r="F2173" s="35"/>
    </row>
    <row r="2174" spans="6:6">
      <c r="F2174" s="35"/>
    </row>
    <row r="2175" spans="6:6">
      <c r="F2175" s="35"/>
    </row>
    <row r="2176" spans="6:6">
      <c r="F2176" s="35"/>
    </row>
    <row r="2177" spans="6:6">
      <c r="F2177" s="35"/>
    </row>
    <row r="2178" spans="6:6">
      <c r="F2178" s="35"/>
    </row>
    <row r="2179" spans="6:6">
      <c r="F2179" s="35"/>
    </row>
    <row r="2180" spans="6:6">
      <c r="F2180" s="35"/>
    </row>
    <row r="2181" spans="6:6">
      <c r="F2181" s="35"/>
    </row>
    <row r="2182" spans="6:6">
      <c r="F2182" s="35"/>
    </row>
    <row r="2183" spans="6:6">
      <c r="F2183" s="35"/>
    </row>
    <row r="2184" spans="6:6">
      <c r="F2184" s="35"/>
    </row>
    <row r="2185" spans="6:6">
      <c r="F2185" s="35"/>
    </row>
    <row r="2186" spans="6:6">
      <c r="F2186" s="35"/>
    </row>
    <row r="2187" spans="6:6">
      <c r="F2187" s="35"/>
    </row>
    <row r="2188" spans="6:6">
      <c r="F2188" s="35"/>
    </row>
    <row r="2189" spans="6:6">
      <c r="F2189" s="35"/>
    </row>
    <row r="2190" spans="6:6">
      <c r="F2190" s="35"/>
    </row>
    <row r="2191" spans="6:6">
      <c r="F2191" s="35"/>
    </row>
    <row r="2192" spans="6:6">
      <c r="F2192" s="35"/>
    </row>
    <row r="2193" spans="6:6">
      <c r="F2193" s="35"/>
    </row>
    <row r="2194" spans="6:6">
      <c r="F2194" s="35"/>
    </row>
    <row r="2195" spans="6:6">
      <c r="F2195" s="35"/>
    </row>
    <row r="2196" spans="6:6">
      <c r="F2196" s="35"/>
    </row>
    <row r="2197" spans="6:6">
      <c r="F2197" s="35"/>
    </row>
    <row r="2198" spans="6:6">
      <c r="F2198" s="35"/>
    </row>
    <row r="2199" spans="6:6">
      <c r="F2199" s="35"/>
    </row>
    <row r="2200" spans="6:6">
      <c r="F2200" s="35"/>
    </row>
    <row r="2201" spans="6:6">
      <c r="F2201" s="35"/>
    </row>
    <row r="2202" spans="6:6">
      <c r="F2202" s="35"/>
    </row>
    <row r="2203" spans="6:6">
      <c r="F2203" s="35"/>
    </row>
    <row r="2204" spans="6:6">
      <c r="F2204" s="35"/>
    </row>
    <row r="2205" spans="6:6">
      <c r="F2205" s="35"/>
    </row>
    <row r="2206" spans="6:6">
      <c r="F2206" s="35"/>
    </row>
    <row r="2207" spans="6:6">
      <c r="F2207" s="35"/>
    </row>
    <row r="2208" spans="6:6">
      <c r="F2208" s="35"/>
    </row>
    <row r="2209" spans="6:6">
      <c r="F2209" s="35"/>
    </row>
    <row r="2210" spans="6:6">
      <c r="F2210" s="35"/>
    </row>
    <row r="2211" spans="6:6">
      <c r="F2211" s="35"/>
    </row>
    <row r="2212" spans="6:6">
      <c r="F2212" s="35"/>
    </row>
    <row r="2213" spans="6:6">
      <c r="F2213" s="35"/>
    </row>
    <row r="2214" spans="6:6">
      <c r="F2214" s="35"/>
    </row>
    <row r="2215" spans="6:6">
      <c r="F2215" s="35"/>
    </row>
    <row r="2216" spans="6:6">
      <c r="F2216" s="35"/>
    </row>
    <row r="2217" spans="6:6">
      <c r="F2217" s="35"/>
    </row>
    <row r="2218" spans="6:6">
      <c r="F2218" s="35"/>
    </row>
    <row r="2219" spans="6:6">
      <c r="F2219" s="35"/>
    </row>
    <row r="2220" spans="6:6">
      <c r="F2220" s="35"/>
    </row>
    <row r="2221" spans="6:6">
      <c r="F2221" s="35"/>
    </row>
    <row r="2222" spans="6:6">
      <c r="F2222" s="35"/>
    </row>
    <row r="2223" spans="6:6">
      <c r="F2223" s="35"/>
    </row>
    <row r="2224" spans="6:6">
      <c r="F2224" s="35"/>
    </row>
    <row r="2225" spans="6:6">
      <c r="F2225" s="35"/>
    </row>
    <row r="2226" spans="6:6">
      <c r="F2226" s="35"/>
    </row>
    <row r="2227" spans="6:6">
      <c r="F2227" s="35"/>
    </row>
    <row r="2228" spans="6:6">
      <c r="F2228" s="35"/>
    </row>
    <row r="2229" spans="6:6">
      <c r="F2229" s="35"/>
    </row>
    <row r="2230" spans="6:6">
      <c r="F2230" s="35"/>
    </row>
    <row r="2231" spans="6:6">
      <c r="F2231" s="35"/>
    </row>
    <row r="2232" spans="6:6">
      <c r="F2232" s="35"/>
    </row>
    <row r="2233" spans="6:6">
      <c r="F2233" s="35"/>
    </row>
    <row r="2234" spans="6:6">
      <c r="F2234" s="35"/>
    </row>
    <row r="2235" spans="6:6">
      <c r="F2235" s="35"/>
    </row>
    <row r="2236" spans="6:6">
      <c r="F2236" s="35"/>
    </row>
    <row r="2237" spans="6:6">
      <c r="F2237" s="35"/>
    </row>
    <row r="2238" spans="6:6">
      <c r="F2238" s="35"/>
    </row>
    <row r="2239" spans="6:6">
      <c r="F2239" s="35"/>
    </row>
    <row r="2240" spans="6:6">
      <c r="F2240" s="35"/>
    </row>
    <row r="2241" spans="6:6">
      <c r="F2241" s="35"/>
    </row>
    <row r="2242" spans="6:6">
      <c r="F2242" s="35"/>
    </row>
    <row r="2243" spans="6:6">
      <c r="F2243" s="35"/>
    </row>
    <row r="2244" spans="6:6">
      <c r="F2244" s="35"/>
    </row>
    <row r="2245" spans="6:6">
      <c r="F2245" s="35"/>
    </row>
    <row r="2246" spans="6:6">
      <c r="F2246" s="35"/>
    </row>
    <row r="2247" spans="6:6">
      <c r="F2247" s="35"/>
    </row>
    <row r="2248" spans="6:6">
      <c r="F2248" s="35"/>
    </row>
    <row r="2249" spans="6:6">
      <c r="F2249" s="35"/>
    </row>
    <row r="2250" spans="6:6">
      <c r="F2250" s="35"/>
    </row>
    <row r="2251" spans="6:6">
      <c r="F2251" s="35"/>
    </row>
    <row r="2252" spans="6:6">
      <c r="F2252" s="35"/>
    </row>
    <row r="2253" spans="6:6">
      <c r="F2253" s="35"/>
    </row>
    <row r="2254" spans="6:6">
      <c r="F2254" s="35"/>
    </row>
    <row r="2255" spans="6:6">
      <c r="F2255" s="35"/>
    </row>
    <row r="2256" spans="6:6">
      <c r="F2256" s="35"/>
    </row>
    <row r="2257" spans="6:6">
      <c r="F2257" s="35"/>
    </row>
    <row r="2258" spans="6:6">
      <c r="F2258" s="35"/>
    </row>
    <row r="2259" spans="6:6">
      <c r="F2259" s="35"/>
    </row>
    <row r="2260" spans="6:6">
      <c r="F2260" s="35"/>
    </row>
    <row r="2261" spans="6:6">
      <c r="F2261" s="35"/>
    </row>
    <row r="2262" spans="6:6">
      <c r="F2262" s="35"/>
    </row>
    <row r="2263" spans="6:6">
      <c r="F2263" s="35"/>
    </row>
    <row r="2264" spans="6:6">
      <c r="F2264" s="35"/>
    </row>
    <row r="2265" spans="6:6">
      <c r="F2265" s="35"/>
    </row>
    <row r="2266" spans="6:6">
      <c r="F2266" s="35"/>
    </row>
    <row r="2267" spans="6:6">
      <c r="F2267" s="35"/>
    </row>
    <row r="2268" spans="6:6">
      <c r="F2268" s="35"/>
    </row>
    <row r="2269" spans="6:6">
      <c r="F2269" s="35"/>
    </row>
    <row r="2270" spans="6:6">
      <c r="F2270" s="35"/>
    </row>
    <row r="2271" spans="6:6">
      <c r="F2271" s="35"/>
    </row>
    <row r="2272" spans="6:6">
      <c r="F2272" s="35"/>
    </row>
    <row r="2273" spans="6:6">
      <c r="F2273" s="35"/>
    </row>
    <row r="2274" spans="6:6">
      <c r="F2274" s="35"/>
    </row>
    <row r="2275" spans="6:6">
      <c r="F2275" s="35"/>
    </row>
    <row r="2276" spans="6:6">
      <c r="F2276" s="35"/>
    </row>
    <row r="2277" spans="6:6">
      <c r="F2277" s="35"/>
    </row>
    <row r="2278" spans="6:6">
      <c r="F2278" s="35"/>
    </row>
    <row r="2279" spans="6:6">
      <c r="F2279" s="35"/>
    </row>
    <row r="2280" spans="6:6">
      <c r="F2280" s="35"/>
    </row>
    <row r="2281" spans="6:6">
      <c r="F2281" s="35"/>
    </row>
    <row r="2282" spans="6:6">
      <c r="F2282" s="35"/>
    </row>
    <row r="2283" spans="6:6">
      <c r="F2283" s="35"/>
    </row>
    <row r="2284" spans="6:6">
      <c r="F2284" s="35"/>
    </row>
    <row r="2285" spans="6:6">
      <c r="F2285" s="35"/>
    </row>
    <row r="2286" spans="6:6">
      <c r="F2286" s="35"/>
    </row>
    <row r="2287" spans="6:6">
      <c r="F2287" s="35"/>
    </row>
    <row r="2288" spans="6:6">
      <c r="F2288" s="35"/>
    </row>
    <row r="2289" spans="6:6">
      <c r="F2289" s="35"/>
    </row>
    <row r="2290" spans="6:6">
      <c r="F2290" s="35"/>
    </row>
    <row r="2291" spans="6:6">
      <c r="F2291" s="35"/>
    </row>
    <row r="2292" spans="6:6">
      <c r="F2292" s="35"/>
    </row>
    <row r="2293" spans="6:6">
      <c r="F2293" s="35"/>
    </row>
    <row r="2294" spans="6:6">
      <c r="F2294" s="35"/>
    </row>
    <row r="2295" spans="6:6">
      <c r="F2295" s="35"/>
    </row>
    <row r="2296" spans="6:6">
      <c r="F2296" s="35"/>
    </row>
    <row r="2297" spans="6:6">
      <c r="F2297" s="35"/>
    </row>
    <row r="2298" spans="6:6">
      <c r="F2298" s="35"/>
    </row>
    <row r="2299" spans="6:6">
      <c r="F2299" s="35"/>
    </row>
    <row r="2300" spans="6:6">
      <c r="F2300" s="35"/>
    </row>
    <row r="2301" spans="6:6">
      <c r="F2301" s="35"/>
    </row>
    <row r="2302" spans="6:6">
      <c r="F2302" s="35"/>
    </row>
    <row r="2303" spans="6:6">
      <c r="F2303" s="35"/>
    </row>
    <row r="2304" spans="6:6">
      <c r="F2304" s="35"/>
    </row>
    <row r="2305" spans="6:6">
      <c r="F2305" s="35"/>
    </row>
    <row r="2306" spans="6:6">
      <c r="F2306" s="35"/>
    </row>
    <row r="2307" spans="6:6">
      <c r="F2307" s="35"/>
    </row>
    <row r="2308" spans="6:6">
      <c r="F2308" s="35"/>
    </row>
    <row r="2309" spans="6:6">
      <c r="F2309" s="35"/>
    </row>
    <row r="2310" spans="6:6">
      <c r="F2310" s="35"/>
    </row>
    <row r="2311" spans="6:6">
      <c r="F2311" s="35"/>
    </row>
    <row r="2312" spans="6:6">
      <c r="F2312" s="35"/>
    </row>
    <row r="2313" spans="6:6">
      <c r="F2313" s="35"/>
    </row>
    <row r="2314" spans="6:6">
      <c r="F2314" s="35"/>
    </row>
    <row r="2315" spans="6:6">
      <c r="F2315" s="35"/>
    </row>
    <row r="2316" spans="6:6">
      <c r="F2316" s="35"/>
    </row>
    <row r="2317" spans="6:6">
      <c r="F2317" s="35"/>
    </row>
    <row r="2318" spans="6:6">
      <c r="F2318" s="35"/>
    </row>
    <row r="2319" spans="6:6">
      <c r="F2319" s="35"/>
    </row>
    <row r="2320" spans="6:6">
      <c r="F2320" s="35"/>
    </row>
    <row r="2321" spans="6:6">
      <c r="F2321" s="35"/>
    </row>
    <row r="2322" spans="6:6">
      <c r="F2322" s="35"/>
    </row>
    <row r="2323" spans="6:6">
      <c r="F2323" s="35"/>
    </row>
    <row r="2324" spans="6:6">
      <c r="F2324" s="35"/>
    </row>
    <row r="2325" spans="6:6">
      <c r="F2325" s="35"/>
    </row>
    <row r="2326" spans="6:6">
      <c r="F2326" s="35"/>
    </row>
    <row r="2327" spans="6:6">
      <c r="F2327" s="35"/>
    </row>
    <row r="2328" spans="6:6">
      <c r="F2328" s="35"/>
    </row>
    <row r="2329" spans="6:6">
      <c r="F2329" s="35"/>
    </row>
    <row r="2330" spans="6:6">
      <c r="F2330" s="35"/>
    </row>
    <row r="2331" spans="6:6">
      <c r="F2331" s="35"/>
    </row>
    <row r="2332" spans="6:6">
      <c r="F2332" s="35"/>
    </row>
    <row r="2333" spans="6:6">
      <c r="F2333" s="35"/>
    </row>
    <row r="2334" spans="6:6">
      <c r="F2334" s="35"/>
    </row>
    <row r="2335" spans="6:6">
      <c r="F2335" s="35"/>
    </row>
    <row r="2336" spans="6:6">
      <c r="F2336" s="35"/>
    </row>
    <row r="2337" spans="6:6">
      <c r="F2337" s="35"/>
    </row>
    <row r="2338" spans="6:6">
      <c r="F2338" s="35"/>
    </row>
    <row r="2339" spans="6:6">
      <c r="F2339" s="35"/>
    </row>
    <row r="2340" spans="6:6">
      <c r="F2340" s="35"/>
    </row>
    <row r="2341" spans="6:6">
      <c r="F2341" s="35"/>
    </row>
    <row r="2342" spans="6:6">
      <c r="F2342" s="35"/>
    </row>
    <row r="2343" spans="6:6">
      <c r="F2343" s="35"/>
    </row>
    <row r="2344" spans="6:6">
      <c r="F2344" s="35"/>
    </row>
    <row r="2345" spans="6:6">
      <c r="F2345" s="35"/>
    </row>
    <row r="2346" spans="6:6">
      <c r="F2346" s="35"/>
    </row>
    <row r="2347" spans="6:6">
      <c r="F2347" s="35"/>
    </row>
    <row r="2348" spans="6:6">
      <c r="F2348" s="35"/>
    </row>
    <row r="2349" spans="6:6">
      <c r="F2349" s="35"/>
    </row>
    <row r="2350" spans="6:6">
      <c r="F2350" s="35"/>
    </row>
    <row r="2351" spans="6:6">
      <c r="F2351" s="35"/>
    </row>
    <row r="2352" spans="6:6">
      <c r="F2352" s="35"/>
    </row>
    <row r="2353" spans="6:6">
      <c r="F2353" s="35"/>
    </row>
    <row r="2354" spans="6:6">
      <c r="F2354" s="35"/>
    </row>
    <row r="2355" spans="6:6">
      <c r="F2355" s="35"/>
    </row>
    <row r="2356" spans="6:6">
      <c r="F2356" s="35"/>
    </row>
    <row r="2357" spans="6:6">
      <c r="F2357" s="35"/>
    </row>
    <row r="2358" spans="6:6">
      <c r="F2358" s="35"/>
    </row>
    <row r="2359" spans="6:6">
      <c r="F2359" s="35"/>
    </row>
    <row r="2360" spans="6:6">
      <c r="F2360" s="35"/>
    </row>
    <row r="2361" spans="6:6">
      <c r="F2361" s="35"/>
    </row>
    <row r="2362" spans="6:6">
      <c r="F2362" s="35"/>
    </row>
    <row r="2363" spans="6:6">
      <c r="F2363" s="35"/>
    </row>
    <row r="2364" spans="6:6">
      <c r="F2364" s="35"/>
    </row>
    <row r="2365" spans="6:6">
      <c r="F2365" s="35"/>
    </row>
    <row r="2366" spans="6:6">
      <c r="F2366" s="35"/>
    </row>
    <row r="2367" spans="6:6">
      <c r="F2367" s="35"/>
    </row>
    <row r="2368" spans="6:6">
      <c r="F2368" s="35"/>
    </row>
    <row r="2369" spans="6:6">
      <c r="F2369" s="35"/>
    </row>
    <row r="2370" spans="6:6">
      <c r="F2370" s="35"/>
    </row>
    <row r="2371" spans="6:6">
      <c r="F2371" s="35"/>
    </row>
    <row r="2372" spans="6:6">
      <c r="F2372" s="35"/>
    </row>
    <row r="2373" spans="6:6">
      <c r="F2373" s="35"/>
    </row>
    <row r="2374" spans="6:6">
      <c r="F2374" s="35"/>
    </row>
    <row r="2375" spans="6:6">
      <c r="F2375" s="35"/>
    </row>
    <row r="2376" spans="6:6">
      <c r="F2376" s="35"/>
    </row>
    <row r="2377" spans="6:6">
      <c r="F2377" s="35"/>
    </row>
    <row r="2378" spans="6:6">
      <c r="F2378" s="35"/>
    </row>
    <row r="2379" spans="6:6">
      <c r="F2379" s="35"/>
    </row>
    <row r="2380" spans="6:6">
      <c r="F2380" s="35"/>
    </row>
    <row r="2381" spans="6:6">
      <c r="F2381" s="35"/>
    </row>
    <row r="2382" spans="6:6">
      <c r="F2382" s="35"/>
    </row>
    <row r="2383" spans="6:6">
      <c r="F2383" s="35"/>
    </row>
    <row r="2384" spans="6:6">
      <c r="F2384" s="35"/>
    </row>
    <row r="2385" spans="6:6">
      <c r="F2385" s="35"/>
    </row>
    <row r="2386" spans="6:6">
      <c r="F2386" s="35"/>
    </row>
    <row r="2387" spans="6:6">
      <c r="F2387" s="35"/>
    </row>
    <row r="2388" spans="6:6">
      <c r="F2388" s="35"/>
    </row>
    <row r="2389" spans="6:6">
      <c r="F2389" s="35"/>
    </row>
    <row r="2390" spans="6:6">
      <c r="F2390" s="35"/>
    </row>
    <row r="2391" spans="6:6">
      <c r="F2391" s="35"/>
    </row>
    <row r="2392" spans="6:6">
      <c r="F2392" s="35"/>
    </row>
    <row r="2393" spans="6:6">
      <c r="F2393" s="35"/>
    </row>
    <row r="2394" spans="6:6">
      <c r="F2394" s="35"/>
    </row>
    <row r="2395" spans="6:6">
      <c r="F2395" s="35"/>
    </row>
    <row r="2396" spans="6:6">
      <c r="F2396" s="35"/>
    </row>
    <row r="2397" spans="6:6">
      <c r="F2397" s="35"/>
    </row>
    <row r="2398" spans="6:6">
      <c r="F2398" s="35"/>
    </row>
    <row r="2399" spans="6:6">
      <c r="F2399" s="35"/>
    </row>
    <row r="2400" spans="6:6">
      <c r="F2400" s="35"/>
    </row>
    <row r="2401" spans="6:6">
      <c r="F2401" s="35"/>
    </row>
    <row r="2402" spans="6:6">
      <c r="F2402" s="35"/>
    </row>
    <row r="2403" spans="6:6">
      <c r="F2403" s="35"/>
    </row>
    <row r="2404" spans="6:6">
      <c r="F2404" s="35"/>
    </row>
    <row r="2405" spans="6:6">
      <c r="F2405" s="35"/>
    </row>
    <row r="2406" spans="6:6">
      <c r="F2406" s="35"/>
    </row>
    <row r="2407" spans="6:6">
      <c r="F2407" s="35"/>
    </row>
    <row r="2408" spans="6:6">
      <c r="F2408" s="35"/>
    </row>
    <row r="2409" spans="6:6">
      <c r="F2409" s="35"/>
    </row>
    <row r="2410" spans="6:6">
      <c r="F2410" s="35"/>
    </row>
    <row r="2411" spans="6:6">
      <c r="F2411" s="35"/>
    </row>
    <row r="2412" spans="6:6">
      <c r="F2412" s="35"/>
    </row>
    <row r="2413" spans="6:6">
      <c r="F2413" s="35"/>
    </row>
    <row r="2414" spans="6:6">
      <c r="F2414" s="35"/>
    </row>
    <row r="2415" spans="6:6">
      <c r="F2415" s="35"/>
    </row>
    <row r="2416" spans="6:6">
      <c r="F2416" s="35"/>
    </row>
    <row r="2417" spans="6:6">
      <c r="F2417" s="35"/>
    </row>
    <row r="2418" spans="6:6">
      <c r="F2418" s="35"/>
    </row>
    <row r="2419" spans="6:6">
      <c r="F2419" s="35"/>
    </row>
    <row r="2420" spans="6:6">
      <c r="F2420" s="35"/>
    </row>
    <row r="2421" spans="6:6">
      <c r="F2421" s="35"/>
    </row>
    <row r="2422" spans="6:6">
      <c r="F2422" s="35"/>
    </row>
    <row r="2423" spans="6:6">
      <c r="F2423" s="35"/>
    </row>
    <row r="2424" spans="6:6">
      <c r="F2424" s="35"/>
    </row>
    <row r="2425" spans="6:6">
      <c r="F2425" s="35"/>
    </row>
    <row r="2426" spans="6:6">
      <c r="F2426" s="35"/>
    </row>
    <row r="2427" spans="6:6">
      <c r="F2427" s="35"/>
    </row>
    <row r="2428" spans="6:6">
      <c r="F2428" s="35"/>
    </row>
    <row r="2429" spans="6:6">
      <c r="F2429" s="35"/>
    </row>
    <row r="2430" spans="6:6">
      <c r="F2430" s="35"/>
    </row>
    <row r="2431" spans="6:6">
      <c r="F2431" s="35"/>
    </row>
    <row r="2432" spans="6:6">
      <c r="F2432" s="35"/>
    </row>
    <row r="2433" spans="6:6">
      <c r="F2433" s="35"/>
    </row>
    <row r="2434" spans="6:6">
      <c r="F2434" s="35"/>
    </row>
    <row r="2435" spans="6:6">
      <c r="F2435" s="35"/>
    </row>
    <row r="2436" spans="6:6">
      <c r="F2436" s="35"/>
    </row>
    <row r="2437" spans="6:6">
      <c r="F2437" s="35"/>
    </row>
    <row r="2438" spans="6:6">
      <c r="F2438" s="35"/>
    </row>
    <row r="2439" spans="6:6">
      <c r="F2439" s="35"/>
    </row>
    <row r="2440" spans="6:6">
      <c r="F2440" s="35"/>
    </row>
    <row r="2441" spans="6:6">
      <c r="F2441" s="35"/>
    </row>
    <row r="2442" spans="6:6">
      <c r="F2442" s="35"/>
    </row>
    <row r="2443" spans="6:6">
      <c r="F2443" s="35"/>
    </row>
    <row r="2444" spans="6:6">
      <c r="F2444" s="35"/>
    </row>
    <row r="2445" spans="6:6">
      <c r="F2445" s="35"/>
    </row>
    <row r="2446" spans="6:6">
      <c r="F2446" s="35"/>
    </row>
    <row r="2447" spans="6:6">
      <c r="F2447" s="35"/>
    </row>
    <row r="2448" spans="6:6">
      <c r="F2448" s="35"/>
    </row>
    <row r="2449" spans="6:6">
      <c r="F2449" s="35"/>
    </row>
    <row r="2450" spans="6:6">
      <c r="F2450" s="35"/>
    </row>
    <row r="2451" spans="6:6">
      <c r="F2451" s="35"/>
    </row>
    <row r="2452" spans="6:6">
      <c r="F2452" s="35"/>
    </row>
    <row r="2453" spans="6:6">
      <c r="F2453" s="35"/>
    </row>
    <row r="2454" spans="6:6">
      <c r="F2454" s="35"/>
    </row>
    <row r="2455" spans="6:6">
      <c r="F2455" s="35"/>
    </row>
    <row r="2456" spans="6:6">
      <c r="F2456" s="35"/>
    </row>
    <row r="2457" spans="6:6">
      <c r="F2457" s="35"/>
    </row>
    <row r="2458" spans="6:6">
      <c r="F2458" s="35"/>
    </row>
    <row r="2459" spans="6:6">
      <c r="F2459" s="35"/>
    </row>
    <row r="2460" spans="6:6">
      <c r="F2460" s="35"/>
    </row>
    <row r="2461" spans="6:6">
      <c r="F2461" s="35"/>
    </row>
    <row r="2462" spans="6:6">
      <c r="F2462" s="35"/>
    </row>
    <row r="2463" spans="6:6">
      <c r="F2463" s="35"/>
    </row>
    <row r="2464" spans="6:6">
      <c r="F2464" s="35"/>
    </row>
    <row r="2465" spans="6:6">
      <c r="F2465" s="35"/>
    </row>
    <row r="2466" spans="6:6">
      <c r="F2466" s="35"/>
    </row>
    <row r="2467" spans="6:6">
      <c r="F2467" s="35"/>
    </row>
    <row r="2468" spans="6:6">
      <c r="F2468" s="35"/>
    </row>
    <row r="2469" spans="6:6">
      <c r="F2469" s="35"/>
    </row>
    <row r="2470" spans="6:6">
      <c r="F2470" s="35"/>
    </row>
    <row r="2471" spans="6:6">
      <c r="F2471" s="35"/>
    </row>
    <row r="2472" spans="6:6">
      <c r="F2472" s="35"/>
    </row>
    <row r="2473" spans="6:6">
      <c r="F2473" s="35"/>
    </row>
    <row r="2474" spans="6:6">
      <c r="F2474" s="35"/>
    </row>
    <row r="2475" spans="6:6">
      <c r="F2475" s="35"/>
    </row>
    <row r="2476" spans="6:6">
      <c r="F2476" s="35"/>
    </row>
    <row r="2477" spans="6:6">
      <c r="F2477" s="35"/>
    </row>
    <row r="2478" spans="6:6">
      <c r="F2478" s="35"/>
    </row>
    <row r="2479" spans="6:6">
      <c r="F2479" s="35"/>
    </row>
    <row r="2480" spans="6:6">
      <c r="F2480" s="35"/>
    </row>
    <row r="2481" spans="6:6">
      <c r="F2481" s="35"/>
    </row>
    <row r="2482" spans="6:6">
      <c r="F2482" s="35"/>
    </row>
    <row r="2483" spans="6:6">
      <c r="F2483" s="35"/>
    </row>
    <row r="2484" spans="6:6">
      <c r="F2484" s="35"/>
    </row>
    <row r="2485" spans="6:6">
      <c r="F2485" s="35"/>
    </row>
    <row r="2486" spans="6:6">
      <c r="F2486" s="35"/>
    </row>
    <row r="2487" spans="6:6">
      <c r="F2487" s="35"/>
    </row>
    <row r="2488" spans="6:6">
      <c r="F2488" s="35"/>
    </row>
    <row r="2489" spans="6:6">
      <c r="F2489" s="35"/>
    </row>
    <row r="2490" spans="6:6">
      <c r="F2490" s="35"/>
    </row>
    <row r="2491" spans="6:6">
      <c r="F2491" s="35"/>
    </row>
    <row r="2492" spans="6:6">
      <c r="F2492" s="35"/>
    </row>
    <row r="2493" spans="6:6">
      <c r="F2493" s="35"/>
    </row>
    <row r="2494" spans="6:6">
      <c r="F2494" s="35"/>
    </row>
    <row r="2495" spans="6:6">
      <c r="F2495" s="35"/>
    </row>
    <row r="2496" spans="6:6">
      <c r="F2496" s="35"/>
    </row>
    <row r="2497" spans="6:6">
      <c r="F2497" s="35"/>
    </row>
    <row r="2498" spans="6:6">
      <c r="F2498" s="35"/>
    </row>
    <row r="2499" spans="6:6">
      <c r="F2499" s="35"/>
    </row>
    <row r="2500" spans="6:6">
      <c r="F2500" s="35"/>
    </row>
    <row r="2501" spans="6:6">
      <c r="F2501" s="35"/>
    </row>
    <row r="2502" spans="6:6">
      <c r="F2502" s="35"/>
    </row>
    <row r="2503" spans="6:6">
      <c r="F2503" s="35"/>
    </row>
    <row r="2504" spans="6:6">
      <c r="F2504" s="35"/>
    </row>
    <row r="2505" spans="6:6">
      <c r="F2505" s="35"/>
    </row>
    <row r="2506" spans="6:6">
      <c r="F2506" s="35"/>
    </row>
    <row r="2507" spans="6:6">
      <c r="F2507" s="35"/>
    </row>
    <row r="2508" spans="6:6">
      <c r="F2508" s="35"/>
    </row>
    <row r="2509" spans="6:6">
      <c r="F2509" s="35"/>
    </row>
    <row r="2510" spans="6:6">
      <c r="F2510" s="35"/>
    </row>
    <row r="2511" spans="6:6">
      <c r="F2511" s="35"/>
    </row>
    <row r="2512" spans="6:6">
      <c r="F2512" s="35"/>
    </row>
    <row r="2513" spans="6:6">
      <c r="F2513" s="35"/>
    </row>
    <row r="2514" spans="6:6">
      <c r="F2514" s="35"/>
    </row>
    <row r="2515" spans="6:6">
      <c r="F2515" s="35"/>
    </row>
    <row r="2516" spans="6:6">
      <c r="F2516" s="35"/>
    </row>
    <row r="2517" spans="6:6">
      <c r="F2517" s="35"/>
    </row>
    <row r="2518" spans="6:6">
      <c r="F2518" s="35"/>
    </row>
    <row r="2519" spans="6:6">
      <c r="F2519" s="35"/>
    </row>
    <row r="2520" spans="6:6">
      <c r="F2520" s="35"/>
    </row>
    <row r="2521" spans="6:6">
      <c r="F2521" s="35"/>
    </row>
    <row r="2522" spans="6:6">
      <c r="F2522" s="35"/>
    </row>
    <row r="2523" spans="6:6">
      <c r="F2523" s="35"/>
    </row>
    <row r="2524" spans="6:6">
      <c r="F2524" s="35"/>
    </row>
    <row r="2525" spans="6:6">
      <c r="F2525" s="35"/>
    </row>
    <row r="2526" spans="6:6">
      <c r="F2526" s="35"/>
    </row>
    <row r="2527" spans="6:6">
      <c r="F2527" s="35"/>
    </row>
    <row r="2528" spans="6:6">
      <c r="F2528" s="35"/>
    </row>
    <row r="2529" spans="6:6">
      <c r="F2529" s="35"/>
    </row>
    <row r="2530" spans="6:6">
      <c r="F2530" s="35"/>
    </row>
    <row r="2531" spans="6:6">
      <c r="F2531" s="35"/>
    </row>
    <row r="2532" spans="6:6">
      <c r="F2532" s="35"/>
    </row>
    <row r="2533" spans="6:6">
      <c r="F2533" s="35"/>
    </row>
    <row r="2534" spans="6:6">
      <c r="F2534" s="35"/>
    </row>
    <row r="2535" spans="6:6">
      <c r="F2535" s="35"/>
    </row>
    <row r="2536" spans="6:6">
      <c r="F2536" s="35"/>
    </row>
    <row r="2537" spans="6:6">
      <c r="F2537" s="35"/>
    </row>
    <row r="2538" spans="6:6">
      <c r="F2538" s="35"/>
    </row>
    <row r="2539" spans="6:6">
      <c r="F2539" s="35"/>
    </row>
    <row r="2540" spans="6:6">
      <c r="F2540" s="35"/>
    </row>
    <row r="2541" spans="6:6">
      <c r="F2541" s="35"/>
    </row>
    <row r="2542" spans="6:6">
      <c r="F2542" s="35"/>
    </row>
    <row r="2543" spans="6:6">
      <c r="F2543" s="35"/>
    </row>
    <row r="2544" spans="6:6">
      <c r="F2544" s="35"/>
    </row>
    <row r="2545" spans="6:6">
      <c r="F2545" s="35"/>
    </row>
    <row r="2546" spans="6:6">
      <c r="F2546" s="35"/>
    </row>
    <row r="2547" spans="6:6">
      <c r="F2547" s="35"/>
    </row>
    <row r="2548" spans="6:6">
      <c r="F2548" s="35"/>
    </row>
    <row r="2549" spans="6:6">
      <c r="F2549" s="35"/>
    </row>
    <row r="2550" spans="6:6">
      <c r="F2550" s="35"/>
    </row>
    <row r="2551" spans="6:6">
      <c r="F2551" s="35"/>
    </row>
    <row r="2552" spans="6:6">
      <c r="F2552" s="35"/>
    </row>
    <row r="2553" spans="6:6">
      <c r="F2553" s="35"/>
    </row>
    <row r="2554" spans="6:6">
      <c r="F2554" s="35"/>
    </row>
    <row r="2555" spans="6:6">
      <c r="F2555" s="35"/>
    </row>
    <row r="2556" spans="6:6">
      <c r="F2556" s="35"/>
    </row>
    <row r="2557" spans="6:6">
      <c r="F2557" s="35"/>
    </row>
    <row r="2558" spans="6:6">
      <c r="F2558" s="35"/>
    </row>
    <row r="2559" spans="6:6">
      <c r="F2559" s="35"/>
    </row>
    <row r="2560" spans="6:6">
      <c r="F2560" s="35"/>
    </row>
    <row r="2561" spans="6:6">
      <c r="F2561" s="35"/>
    </row>
    <row r="2562" spans="6:6">
      <c r="F2562" s="35"/>
    </row>
    <row r="2563" spans="6:6">
      <c r="F2563" s="35"/>
    </row>
    <row r="2564" spans="6:6">
      <c r="F2564" s="35"/>
    </row>
    <row r="2565" spans="6:6">
      <c r="F2565" s="35"/>
    </row>
    <row r="2566" spans="6:6">
      <c r="F2566" s="35"/>
    </row>
    <row r="2567" spans="6:6">
      <c r="F2567" s="35"/>
    </row>
    <row r="2568" spans="6:6">
      <c r="F2568" s="35"/>
    </row>
    <row r="2569" spans="6:6">
      <c r="F2569" s="35"/>
    </row>
    <row r="2570" spans="6:6">
      <c r="F2570" s="35"/>
    </row>
    <row r="2571" spans="6:6">
      <c r="F2571" s="35"/>
    </row>
    <row r="2572" spans="6:6">
      <c r="F2572" s="35"/>
    </row>
    <row r="2573" spans="6:6">
      <c r="F2573" s="35"/>
    </row>
    <row r="2574" spans="6:6">
      <c r="F2574" s="35"/>
    </row>
    <row r="2575" spans="6:6">
      <c r="F2575" s="35"/>
    </row>
    <row r="2576" spans="6:6">
      <c r="F2576" s="35"/>
    </row>
    <row r="2577" spans="6:6">
      <c r="F2577" s="35"/>
    </row>
    <row r="2578" spans="6:6">
      <c r="F2578" s="35"/>
    </row>
    <row r="2579" spans="6:6">
      <c r="F2579" s="35"/>
    </row>
    <row r="2580" spans="6:6">
      <c r="F2580" s="35"/>
    </row>
    <row r="2581" spans="6:6">
      <c r="F2581" s="35"/>
    </row>
    <row r="2582" spans="6:6">
      <c r="F2582" s="35"/>
    </row>
    <row r="2583" spans="6:6">
      <c r="F2583" s="35"/>
    </row>
    <row r="2584" spans="6:6">
      <c r="F2584" s="35"/>
    </row>
    <row r="2585" spans="6:6">
      <c r="F2585" s="35"/>
    </row>
    <row r="2586" spans="6:6">
      <c r="F2586" s="35"/>
    </row>
    <row r="2587" spans="6:6">
      <c r="F2587" s="35"/>
    </row>
    <row r="2588" spans="6:6">
      <c r="F2588" s="35"/>
    </row>
    <row r="2589" spans="6:6">
      <c r="F2589" s="35"/>
    </row>
    <row r="2590" spans="6:6">
      <c r="F2590" s="35"/>
    </row>
    <row r="2591" spans="6:6">
      <c r="F2591" s="35"/>
    </row>
    <row r="2592" spans="6:6">
      <c r="F2592" s="35"/>
    </row>
    <row r="2593" spans="6:6">
      <c r="F2593" s="35"/>
    </row>
    <row r="2594" spans="6:6">
      <c r="F2594" s="35"/>
    </row>
    <row r="2595" spans="6:6">
      <c r="F2595" s="35"/>
    </row>
    <row r="2596" spans="6:6">
      <c r="F2596" s="35"/>
    </row>
    <row r="2597" spans="6:6">
      <c r="F2597" s="35"/>
    </row>
    <row r="2598" spans="6:6">
      <c r="F2598" s="35"/>
    </row>
    <row r="2599" spans="6:6">
      <c r="F2599" s="35"/>
    </row>
    <row r="2600" spans="6:6">
      <c r="F2600" s="35"/>
    </row>
    <row r="2601" spans="6:6">
      <c r="F2601" s="35"/>
    </row>
    <row r="2602" spans="6:6">
      <c r="F2602" s="35"/>
    </row>
    <row r="2603" spans="6:6">
      <c r="F2603" s="35"/>
    </row>
    <row r="2604" spans="6:6">
      <c r="F2604" s="35"/>
    </row>
    <row r="2605" spans="6:6">
      <c r="F2605" s="35"/>
    </row>
    <row r="2606" spans="6:6">
      <c r="F2606" s="35"/>
    </row>
    <row r="2607" spans="6:6">
      <c r="F2607" s="35"/>
    </row>
    <row r="2608" spans="6:6">
      <c r="F2608" s="35"/>
    </row>
    <row r="2609" spans="6:6">
      <c r="F2609" s="35"/>
    </row>
    <row r="2610" spans="6:6">
      <c r="F2610" s="35"/>
    </row>
    <row r="2611" spans="6:6">
      <c r="F2611" s="35"/>
    </row>
    <row r="2612" spans="6:6">
      <c r="F2612" s="35"/>
    </row>
    <row r="2613" spans="6:6">
      <c r="F2613" s="35"/>
    </row>
    <row r="2614" spans="6:6">
      <c r="F2614" s="35"/>
    </row>
    <row r="2615" spans="6:6">
      <c r="F2615" s="35"/>
    </row>
    <row r="2616" spans="6:6">
      <c r="F2616" s="35"/>
    </row>
    <row r="2617" spans="6:6">
      <c r="F2617" s="35"/>
    </row>
    <row r="2618" spans="6:6">
      <c r="F2618" s="35"/>
    </row>
    <row r="2619" spans="6:6">
      <c r="F2619" s="35"/>
    </row>
    <row r="2620" spans="6:6">
      <c r="F2620" s="35"/>
    </row>
    <row r="2621" spans="6:6">
      <c r="F2621" s="35"/>
    </row>
    <row r="2622" spans="6:6">
      <c r="F2622" s="35"/>
    </row>
    <row r="2623" spans="6:6">
      <c r="F2623" s="35"/>
    </row>
    <row r="2624" spans="6:6">
      <c r="F2624" s="35"/>
    </row>
    <row r="2625" spans="6:6">
      <c r="F2625" s="35"/>
    </row>
    <row r="2626" spans="6:6">
      <c r="F2626" s="35"/>
    </row>
    <row r="2627" spans="6:6">
      <c r="F2627" s="35"/>
    </row>
    <row r="2628" spans="6:6">
      <c r="F2628" s="35"/>
    </row>
    <row r="2629" spans="6:6">
      <c r="F2629" s="35"/>
    </row>
    <row r="2630" spans="6:6">
      <c r="F2630" s="35"/>
    </row>
    <row r="2631" spans="6:6">
      <c r="F2631" s="35"/>
    </row>
    <row r="2632" spans="6:6">
      <c r="F2632" s="35"/>
    </row>
    <row r="2633" spans="6:6">
      <c r="F2633" s="35"/>
    </row>
    <row r="2634" spans="6:6">
      <c r="F2634" s="35"/>
    </row>
    <row r="2635" spans="6:6">
      <c r="F2635" s="35"/>
    </row>
    <row r="2636" spans="6:6">
      <c r="F2636" s="35"/>
    </row>
    <row r="2637" spans="6:6">
      <c r="F2637" s="35"/>
    </row>
    <row r="2638" spans="6:6">
      <c r="F2638" s="35"/>
    </row>
    <row r="2639" spans="6:6">
      <c r="F2639" s="35"/>
    </row>
    <row r="2640" spans="6:6">
      <c r="F2640" s="35"/>
    </row>
    <row r="2641" spans="6:6">
      <c r="F2641" s="35"/>
    </row>
    <row r="2642" spans="6:6">
      <c r="F2642" s="35"/>
    </row>
    <row r="2643" spans="6:6">
      <c r="F2643" s="35"/>
    </row>
    <row r="2644" spans="6:6">
      <c r="F2644" s="35"/>
    </row>
    <row r="2645" spans="6:6">
      <c r="F2645" s="35"/>
    </row>
    <row r="2646" spans="6:6">
      <c r="F2646" s="35"/>
    </row>
    <row r="2647" spans="6:6">
      <c r="F2647" s="35"/>
    </row>
    <row r="2648" spans="6:6">
      <c r="F2648" s="35"/>
    </row>
    <row r="2649" spans="6:6">
      <c r="F2649" s="35"/>
    </row>
    <row r="2650" spans="6:6">
      <c r="F2650" s="35"/>
    </row>
    <row r="2651" spans="6:6">
      <c r="F2651" s="35"/>
    </row>
    <row r="2652" spans="6:6">
      <c r="F2652" s="35"/>
    </row>
    <row r="2653" spans="6:6">
      <c r="F2653" s="35"/>
    </row>
    <row r="2654" spans="6:6">
      <c r="F2654" s="35"/>
    </row>
    <row r="2655" spans="6:6">
      <c r="F2655" s="35"/>
    </row>
    <row r="2656" spans="6:6">
      <c r="F2656" s="35"/>
    </row>
    <row r="2657" spans="6:6">
      <c r="F2657" s="35"/>
    </row>
    <row r="2658" spans="6:6">
      <c r="F2658" s="35"/>
    </row>
    <row r="2659" spans="6:6">
      <c r="F2659" s="35"/>
    </row>
    <row r="2660" spans="6:6">
      <c r="F2660" s="35"/>
    </row>
    <row r="2661" spans="6:6">
      <c r="F2661" s="35"/>
    </row>
    <row r="2662" spans="6:6">
      <c r="F2662" s="35"/>
    </row>
    <row r="2663" spans="6:6">
      <c r="F2663" s="35"/>
    </row>
    <row r="2664" spans="6:6">
      <c r="F2664" s="35"/>
    </row>
    <row r="2665" spans="6:6">
      <c r="F2665" s="35"/>
    </row>
    <row r="2666" spans="6:6">
      <c r="F2666" s="35"/>
    </row>
    <row r="2667" spans="6:6">
      <c r="F2667" s="35"/>
    </row>
    <row r="2668" spans="6:6">
      <c r="F2668" s="35"/>
    </row>
    <row r="2669" spans="6:6">
      <c r="F2669" s="35"/>
    </row>
    <row r="2670" spans="6:6">
      <c r="F2670" s="35"/>
    </row>
    <row r="2671" spans="6:6">
      <c r="F2671" s="35"/>
    </row>
    <row r="2672" spans="6:6">
      <c r="F2672" s="35"/>
    </row>
    <row r="2673" spans="6:6">
      <c r="F2673" s="35"/>
    </row>
    <row r="2674" spans="6:6">
      <c r="F2674" s="35"/>
    </row>
    <row r="2675" spans="6:6">
      <c r="F2675" s="35"/>
    </row>
    <row r="2676" spans="6:6">
      <c r="F2676" s="35"/>
    </row>
    <row r="2677" spans="6:6">
      <c r="F2677" s="35"/>
    </row>
    <row r="2678" spans="6:6">
      <c r="F2678" s="35"/>
    </row>
    <row r="2679" spans="6:6">
      <c r="F2679" s="35"/>
    </row>
    <row r="2680" spans="6:6">
      <c r="F2680" s="35"/>
    </row>
    <row r="2681" spans="6:6">
      <c r="F2681" s="35"/>
    </row>
    <row r="2682" spans="6:6">
      <c r="F2682" s="35"/>
    </row>
    <row r="2683" spans="6:6">
      <c r="F2683" s="35"/>
    </row>
    <row r="2684" spans="6:6">
      <c r="F2684" s="35"/>
    </row>
    <row r="2685" spans="6:6">
      <c r="F2685" s="35"/>
    </row>
    <row r="2686" spans="6:6">
      <c r="F2686" s="35"/>
    </row>
    <row r="2687" spans="6:6">
      <c r="F2687" s="35"/>
    </row>
    <row r="2688" spans="6:6">
      <c r="F2688" s="35"/>
    </row>
    <row r="2689" spans="6:6">
      <c r="F2689" s="35"/>
    </row>
    <row r="2690" spans="6:6">
      <c r="F2690" s="35"/>
    </row>
    <row r="2691" spans="6:6">
      <c r="F2691" s="35"/>
    </row>
    <row r="2692" spans="6:6">
      <c r="F2692" s="35"/>
    </row>
    <row r="2693" spans="6:6">
      <c r="F2693" s="35"/>
    </row>
    <row r="2694" spans="6:6">
      <c r="F2694" s="35"/>
    </row>
    <row r="2695" spans="6:6">
      <c r="F2695" s="35"/>
    </row>
    <row r="2696" spans="6:6">
      <c r="F2696" s="35"/>
    </row>
    <row r="2697" spans="6:6">
      <c r="F2697" s="35"/>
    </row>
    <row r="2698" spans="6:6">
      <c r="F2698" s="35"/>
    </row>
    <row r="2699" spans="6:6">
      <c r="F2699" s="35"/>
    </row>
    <row r="2700" spans="6:6">
      <c r="F2700" s="35"/>
    </row>
    <row r="2701" spans="6:6">
      <c r="F2701" s="35"/>
    </row>
    <row r="2702" spans="6:6">
      <c r="F2702" s="35"/>
    </row>
    <row r="2703" spans="6:6">
      <c r="F2703" s="35"/>
    </row>
    <row r="2704" spans="6:6">
      <c r="F2704" s="35"/>
    </row>
    <row r="2705" spans="6:6">
      <c r="F2705" s="35"/>
    </row>
    <row r="2706" spans="6:6">
      <c r="F2706" s="35"/>
    </row>
    <row r="2707" spans="6:6">
      <c r="F2707" s="35"/>
    </row>
    <row r="2708" spans="6:6">
      <c r="F2708" s="35"/>
    </row>
    <row r="2709" spans="6:6">
      <c r="F2709" s="35"/>
    </row>
    <row r="2710" spans="6:6">
      <c r="F2710" s="35"/>
    </row>
    <row r="2711" spans="6:6">
      <c r="F2711" s="35"/>
    </row>
    <row r="2712" spans="6:6">
      <c r="F2712" s="35"/>
    </row>
    <row r="2713" spans="6:6">
      <c r="F2713" s="35"/>
    </row>
    <row r="2714" spans="6:6">
      <c r="F2714" s="35"/>
    </row>
    <row r="2715" spans="6:6">
      <c r="F2715" s="35"/>
    </row>
    <row r="2716" spans="6:6">
      <c r="F2716" s="35"/>
    </row>
    <row r="2717" spans="6:6">
      <c r="F2717" s="35"/>
    </row>
    <row r="2718" spans="6:6">
      <c r="F2718" s="35"/>
    </row>
    <row r="2719" spans="6:6">
      <c r="F2719" s="35"/>
    </row>
    <row r="2720" spans="6:6">
      <c r="F2720" s="35"/>
    </row>
    <row r="2721" spans="6:6">
      <c r="F2721" s="35"/>
    </row>
    <row r="2722" spans="6:6">
      <c r="F2722" s="35"/>
    </row>
    <row r="2723" spans="6:6">
      <c r="F2723" s="35"/>
    </row>
    <row r="2724" spans="6:6">
      <c r="F2724" s="35"/>
    </row>
    <row r="2725" spans="6:6">
      <c r="F2725" s="35"/>
    </row>
    <row r="2726" spans="6:6">
      <c r="F2726" s="35"/>
    </row>
    <row r="2727" spans="6:6">
      <c r="F2727" s="35"/>
    </row>
    <row r="2728" spans="6:6">
      <c r="F2728" s="35"/>
    </row>
    <row r="2729" spans="6:6">
      <c r="F2729" s="35"/>
    </row>
    <row r="2730" spans="6:6">
      <c r="F2730" s="35"/>
    </row>
    <row r="2731" spans="6:6">
      <c r="F2731" s="35"/>
    </row>
    <row r="2732" spans="6:6">
      <c r="F2732" s="35"/>
    </row>
    <row r="2733" spans="6:6">
      <c r="F2733" s="35"/>
    </row>
    <row r="2734" spans="6:6">
      <c r="F2734" s="35"/>
    </row>
    <row r="2735" spans="6:6">
      <c r="F2735" s="35"/>
    </row>
    <row r="2736" spans="6:6">
      <c r="F2736" s="35"/>
    </row>
    <row r="2737" spans="6:6">
      <c r="F2737" s="35"/>
    </row>
    <row r="2738" spans="6:6">
      <c r="F2738" s="35"/>
    </row>
    <row r="2739" spans="6:6">
      <c r="F2739" s="35"/>
    </row>
    <row r="2740" spans="6:6">
      <c r="F2740" s="35"/>
    </row>
    <row r="2741" spans="6:6">
      <c r="F2741" s="35"/>
    </row>
    <row r="2742" spans="6:6">
      <c r="F2742" s="35"/>
    </row>
    <row r="2743" spans="6:6">
      <c r="F2743" s="35"/>
    </row>
    <row r="2744" spans="6:6">
      <c r="F2744" s="35"/>
    </row>
    <row r="2745" spans="6:6">
      <c r="F2745" s="35"/>
    </row>
    <row r="2746" spans="6:6">
      <c r="F2746" s="35"/>
    </row>
    <row r="2747" spans="6:6">
      <c r="F2747" s="35"/>
    </row>
    <row r="2748" spans="6:6">
      <c r="F2748" s="35"/>
    </row>
    <row r="2749" spans="6:6">
      <c r="F2749" s="35"/>
    </row>
    <row r="2750" spans="6:6">
      <c r="F2750" s="35"/>
    </row>
    <row r="2751" spans="6:6">
      <c r="F2751" s="35"/>
    </row>
    <row r="2752" spans="6:6">
      <c r="F2752" s="35"/>
    </row>
    <row r="2753" spans="6:6">
      <c r="F2753" s="35"/>
    </row>
    <row r="2754" spans="6:6">
      <c r="F2754" s="35"/>
    </row>
    <row r="2755" spans="6:6">
      <c r="F2755" s="35"/>
    </row>
    <row r="2756" spans="6:6">
      <c r="F2756" s="35"/>
    </row>
    <row r="2757" spans="6:6">
      <c r="F2757" s="35"/>
    </row>
    <row r="2758" spans="6:6">
      <c r="F2758" s="35"/>
    </row>
    <row r="2759" spans="6:6">
      <c r="F2759" s="35"/>
    </row>
    <row r="2760" spans="6:6">
      <c r="F2760" s="35"/>
    </row>
    <row r="2761" spans="6:6">
      <c r="F2761" s="35"/>
    </row>
    <row r="2762" spans="6:6">
      <c r="F2762" s="35"/>
    </row>
    <row r="2763" spans="6:6">
      <c r="F2763" s="35"/>
    </row>
    <row r="2764" spans="6:6">
      <c r="F2764" s="35"/>
    </row>
    <row r="2765" spans="6:6">
      <c r="F2765" s="35"/>
    </row>
    <row r="2766" spans="6:6">
      <c r="F2766" s="35"/>
    </row>
    <row r="2767" spans="6:6">
      <c r="F2767" s="35"/>
    </row>
    <row r="2768" spans="6:6">
      <c r="F2768" s="35"/>
    </row>
    <row r="2769" spans="6:6">
      <c r="F2769" s="35"/>
    </row>
    <row r="2770" spans="6:6">
      <c r="F2770" s="35"/>
    </row>
    <row r="2771" spans="6:6">
      <c r="F2771" s="35"/>
    </row>
    <row r="2772" spans="6:6">
      <c r="F2772" s="35"/>
    </row>
    <row r="2773" spans="6:6">
      <c r="F2773" s="35"/>
    </row>
    <row r="2774" spans="6:6">
      <c r="F2774" s="35"/>
    </row>
    <row r="2775" spans="6:6">
      <c r="F2775" s="35"/>
    </row>
    <row r="2776" spans="6:6">
      <c r="F2776" s="35"/>
    </row>
    <row r="2777" spans="6:6">
      <c r="F2777" s="35"/>
    </row>
    <row r="2778" spans="6:6">
      <c r="F2778" s="35"/>
    </row>
    <row r="2779" spans="6:6">
      <c r="F2779" s="35"/>
    </row>
    <row r="2780" spans="6:6">
      <c r="F2780" s="35"/>
    </row>
    <row r="2781" spans="6:6">
      <c r="F2781" s="35"/>
    </row>
    <row r="2782" spans="6:6">
      <c r="F2782" s="35"/>
    </row>
    <row r="2783" spans="6:6">
      <c r="F2783" s="35"/>
    </row>
    <row r="2784" spans="6:6">
      <c r="F2784" s="35"/>
    </row>
    <row r="2785" spans="6:6">
      <c r="F2785" s="35"/>
    </row>
    <row r="2786" spans="6:6">
      <c r="F2786" s="35"/>
    </row>
    <row r="2787" spans="6:6">
      <c r="F2787" s="35"/>
    </row>
    <row r="2788" spans="6:6">
      <c r="F2788" s="35"/>
    </row>
    <row r="2789" spans="6:6">
      <c r="F2789" s="35"/>
    </row>
    <row r="2790" spans="6:6">
      <c r="F2790" s="35"/>
    </row>
    <row r="2791" spans="6:6">
      <c r="F2791" s="35"/>
    </row>
    <row r="2792" spans="6:6">
      <c r="F2792" s="35"/>
    </row>
    <row r="2793" spans="6:6">
      <c r="F2793" s="35"/>
    </row>
    <row r="2794" spans="6:6">
      <c r="F2794" s="35"/>
    </row>
    <row r="2795" spans="6:6">
      <c r="F2795" s="35"/>
    </row>
    <row r="2796" spans="6:6">
      <c r="F2796" s="35"/>
    </row>
    <row r="2797" spans="6:6">
      <c r="F2797" s="35"/>
    </row>
    <row r="2798" spans="6:6">
      <c r="F2798" s="35"/>
    </row>
    <row r="2799" spans="6:6">
      <c r="F2799" s="35"/>
    </row>
    <row r="2800" spans="6:6">
      <c r="F2800" s="35"/>
    </row>
    <row r="2801" spans="6:6">
      <c r="F2801" s="35"/>
    </row>
    <row r="2802" spans="6:6">
      <c r="F2802" s="35"/>
    </row>
    <row r="2803" spans="6:6">
      <c r="F2803" s="35"/>
    </row>
    <row r="2804" spans="6:6">
      <c r="F2804" s="35"/>
    </row>
    <row r="2805" spans="6:6">
      <c r="F2805" s="35"/>
    </row>
    <row r="2806" spans="6:6">
      <c r="F2806" s="35"/>
    </row>
    <row r="2807" spans="6:6">
      <c r="F2807" s="35"/>
    </row>
    <row r="2808" spans="6:6">
      <c r="F2808" s="35"/>
    </row>
    <row r="2809" spans="6:6">
      <c r="F2809" s="35"/>
    </row>
    <row r="2810" spans="6:6">
      <c r="F2810" s="35"/>
    </row>
    <row r="2811" spans="6:6">
      <c r="F2811" s="35"/>
    </row>
    <row r="2812" spans="6:6">
      <c r="F2812" s="35"/>
    </row>
    <row r="2813" spans="6:6">
      <c r="F2813" s="35"/>
    </row>
    <row r="2814" spans="6:6">
      <c r="F2814" s="35"/>
    </row>
    <row r="2815" spans="6:6">
      <c r="F2815" s="35"/>
    </row>
    <row r="2816" spans="6:6">
      <c r="F2816" s="35"/>
    </row>
    <row r="2817" spans="6:6">
      <c r="F2817" s="35"/>
    </row>
    <row r="2818" spans="6:6">
      <c r="F2818" s="35"/>
    </row>
    <row r="2819" spans="6:6">
      <c r="F2819" s="35"/>
    </row>
    <row r="2820" spans="6:6">
      <c r="F2820" s="35"/>
    </row>
    <row r="2821" spans="6:6">
      <c r="F2821" s="35"/>
    </row>
    <row r="2822" spans="6:6">
      <c r="F2822" s="35"/>
    </row>
    <row r="2823" spans="6:6">
      <c r="F2823" s="35"/>
    </row>
    <row r="2824" spans="6:6">
      <c r="F2824" s="35"/>
    </row>
    <row r="2825" spans="6:6">
      <c r="F2825" s="35"/>
    </row>
    <row r="2826" spans="6:6">
      <c r="F2826" s="35"/>
    </row>
    <row r="2827" spans="6:6">
      <c r="F2827" s="35"/>
    </row>
    <row r="2828" spans="6:6">
      <c r="F2828" s="35"/>
    </row>
    <row r="2829" spans="6:6">
      <c r="F2829" s="35"/>
    </row>
    <row r="2830" spans="6:6">
      <c r="F2830" s="35"/>
    </row>
    <row r="2831" spans="6:6">
      <c r="F2831" s="35"/>
    </row>
    <row r="2832" spans="6:6">
      <c r="F2832" s="35"/>
    </row>
    <row r="2833" spans="6:6">
      <c r="F2833" s="35"/>
    </row>
    <row r="2834" spans="6:6">
      <c r="F2834" s="35"/>
    </row>
    <row r="2835" spans="6:6">
      <c r="F2835" s="35"/>
    </row>
    <row r="2836" spans="6:6">
      <c r="F2836" s="35"/>
    </row>
    <row r="2837" spans="6:6">
      <c r="F2837" s="35"/>
    </row>
    <row r="2838" spans="6:6">
      <c r="F2838" s="35"/>
    </row>
    <row r="2839" spans="6:6">
      <c r="F2839" s="35"/>
    </row>
    <row r="2840" spans="6:6">
      <c r="F2840" s="35"/>
    </row>
    <row r="2841" spans="6:6">
      <c r="F2841" s="35"/>
    </row>
    <row r="2842" spans="6:6">
      <c r="F2842" s="35"/>
    </row>
    <row r="2843" spans="6:6">
      <c r="F2843" s="35"/>
    </row>
    <row r="2844" spans="6:6">
      <c r="F2844" s="35"/>
    </row>
    <row r="2845" spans="6:6">
      <c r="F2845" s="35"/>
    </row>
    <row r="2846" spans="6:6">
      <c r="F2846" s="35"/>
    </row>
    <row r="2847" spans="6:6">
      <c r="F2847" s="35"/>
    </row>
    <row r="2848" spans="6:6">
      <c r="F2848" s="35"/>
    </row>
    <row r="2849" spans="6:6">
      <c r="F2849" s="35"/>
    </row>
    <row r="2850" spans="6:6">
      <c r="F2850" s="35"/>
    </row>
    <row r="2851" spans="6:6">
      <c r="F2851" s="35"/>
    </row>
    <row r="2852" spans="6:6">
      <c r="F2852" s="35"/>
    </row>
    <row r="2853" spans="6:6">
      <c r="F2853" s="35"/>
    </row>
    <row r="2854" spans="6:6">
      <c r="F2854" s="35"/>
    </row>
    <row r="2855" spans="6:6">
      <c r="F2855" s="35"/>
    </row>
    <row r="2856" spans="6:6">
      <c r="F2856" s="35"/>
    </row>
    <row r="2857" spans="6:6">
      <c r="F2857" s="35"/>
    </row>
    <row r="2858" spans="6:6">
      <c r="F2858" s="35"/>
    </row>
    <row r="2859" spans="6:6">
      <c r="F2859" s="35"/>
    </row>
    <row r="2860" spans="6:6">
      <c r="F2860" s="35"/>
    </row>
    <row r="2861" spans="6:6">
      <c r="F2861" s="35"/>
    </row>
    <row r="2862" spans="6:6">
      <c r="F2862" s="35"/>
    </row>
    <row r="2863" spans="6:6">
      <c r="F2863" s="35"/>
    </row>
    <row r="2864" spans="6:6">
      <c r="F2864" s="35"/>
    </row>
    <row r="2865" spans="6:6">
      <c r="F2865" s="35"/>
    </row>
    <row r="2866" spans="6:6">
      <c r="F2866" s="35"/>
    </row>
    <row r="2867" spans="6:6">
      <c r="F2867" s="35"/>
    </row>
    <row r="2868" spans="6:6">
      <c r="F2868" s="35"/>
    </row>
    <row r="2869" spans="6:6">
      <c r="F2869" s="35"/>
    </row>
    <row r="2870" spans="6:6">
      <c r="F2870" s="35"/>
    </row>
    <row r="2871" spans="6:6">
      <c r="F2871" s="35"/>
    </row>
    <row r="2872" spans="6:6">
      <c r="F2872" s="35"/>
    </row>
    <row r="2873" spans="6:6">
      <c r="F2873" s="35"/>
    </row>
    <row r="2874" spans="6:6">
      <c r="F2874" s="35"/>
    </row>
    <row r="2875" spans="6:6">
      <c r="F2875" s="35"/>
    </row>
    <row r="2876" spans="6:6">
      <c r="F2876" s="35"/>
    </row>
    <row r="2877" spans="6:6">
      <c r="F2877" s="35"/>
    </row>
    <row r="2878" spans="6:6">
      <c r="F2878" s="35"/>
    </row>
    <row r="2879" spans="6:6">
      <c r="F2879" s="35"/>
    </row>
    <row r="2880" spans="6:6">
      <c r="F2880" s="35"/>
    </row>
    <row r="2881" spans="6:6">
      <c r="F2881" s="35"/>
    </row>
    <row r="2882" spans="6:6">
      <c r="F2882" s="35"/>
    </row>
    <row r="2883" spans="6:6">
      <c r="F2883" s="35"/>
    </row>
    <row r="2884" spans="6:6">
      <c r="F2884" s="35"/>
    </row>
    <row r="2885" spans="6:6">
      <c r="F2885" s="35"/>
    </row>
    <row r="2886" spans="6:6">
      <c r="F2886" s="35"/>
    </row>
    <row r="2887" spans="6:6">
      <c r="F2887" s="35"/>
    </row>
    <row r="2888" spans="6:6">
      <c r="F2888" s="35"/>
    </row>
    <row r="2889" spans="6:6">
      <c r="F2889" s="35"/>
    </row>
    <row r="2890" spans="6:6">
      <c r="F2890" s="35"/>
    </row>
    <row r="2891" spans="6:6">
      <c r="F2891" s="35"/>
    </row>
    <row r="2892" spans="6:6">
      <c r="F2892" s="35"/>
    </row>
    <row r="2893" spans="6:6">
      <c r="F2893" s="35"/>
    </row>
    <row r="2894" spans="6:6">
      <c r="F2894" s="35"/>
    </row>
    <row r="2895" spans="6:6">
      <c r="F2895" s="35"/>
    </row>
    <row r="2896" spans="6:6">
      <c r="F2896" s="35"/>
    </row>
    <row r="2897" spans="6:6">
      <c r="F2897" s="35"/>
    </row>
    <row r="2898" spans="6:6">
      <c r="F2898" s="35"/>
    </row>
    <row r="2899" spans="6:6">
      <c r="F2899" s="35"/>
    </row>
    <row r="2900" spans="6:6">
      <c r="F2900" s="35"/>
    </row>
    <row r="2901" spans="6:6">
      <c r="F2901" s="35"/>
    </row>
    <row r="2902" spans="6:6">
      <c r="F2902" s="35"/>
    </row>
    <row r="2903" spans="6:6">
      <c r="F2903" s="35"/>
    </row>
    <row r="2904" spans="6:6">
      <c r="F2904" s="35"/>
    </row>
    <row r="2905" spans="6:6">
      <c r="F2905" s="35"/>
    </row>
    <row r="2906" spans="6:6">
      <c r="F2906" s="35"/>
    </row>
    <row r="2907" spans="6:6">
      <c r="F2907" s="35"/>
    </row>
    <row r="2908" spans="6:6">
      <c r="F2908" s="35"/>
    </row>
    <row r="2909" spans="6:6">
      <c r="F2909" s="35"/>
    </row>
    <row r="2910" spans="6:6">
      <c r="F2910" s="35"/>
    </row>
    <row r="2911" spans="6:6">
      <c r="F2911" s="35"/>
    </row>
    <row r="2912" spans="6:6">
      <c r="F2912" s="35"/>
    </row>
    <row r="2913" spans="6:6">
      <c r="F2913" s="35"/>
    </row>
    <row r="2914" spans="6:6">
      <c r="F2914" s="35"/>
    </row>
    <row r="2915" spans="6:6">
      <c r="F2915" s="35"/>
    </row>
    <row r="2916" spans="6:6">
      <c r="F2916" s="35"/>
    </row>
    <row r="2917" spans="6:6">
      <c r="F2917" s="35"/>
    </row>
    <row r="2918" spans="6:6">
      <c r="F2918" s="35"/>
    </row>
    <row r="2919" spans="6:6">
      <c r="F2919" s="35"/>
    </row>
    <row r="2920" spans="6:6">
      <c r="F2920" s="35"/>
    </row>
    <row r="2921" spans="6:6">
      <c r="F2921" s="35"/>
    </row>
    <row r="2922" spans="6:6">
      <c r="F2922" s="35"/>
    </row>
    <row r="2923" spans="6:6">
      <c r="F2923" s="35"/>
    </row>
    <row r="2924" spans="6:6">
      <c r="F2924" s="35"/>
    </row>
    <row r="2925" spans="6:6">
      <c r="F2925" s="35"/>
    </row>
    <row r="2926" spans="6:6">
      <c r="F2926" s="35"/>
    </row>
    <row r="2927" spans="6:6">
      <c r="F2927" s="35"/>
    </row>
    <row r="2928" spans="6:6">
      <c r="F2928" s="35"/>
    </row>
    <row r="2929" spans="6:6">
      <c r="F2929" s="35"/>
    </row>
    <row r="2930" spans="6:6">
      <c r="F2930" s="35"/>
    </row>
    <row r="2931" spans="6:6">
      <c r="F2931" s="35"/>
    </row>
    <row r="2932" spans="6:6">
      <c r="F2932" s="35"/>
    </row>
    <row r="2933" spans="6:6">
      <c r="F2933" s="35"/>
    </row>
    <row r="2934" spans="6:6">
      <c r="F2934" s="35"/>
    </row>
    <row r="2935" spans="6:6">
      <c r="F2935" s="35"/>
    </row>
    <row r="2936" spans="6:6">
      <c r="F2936" s="35"/>
    </row>
    <row r="2937" spans="6:6">
      <c r="F2937" s="35"/>
    </row>
    <row r="2938" spans="6:6">
      <c r="F2938" s="35"/>
    </row>
    <row r="2939" spans="6:6">
      <c r="F2939" s="35"/>
    </row>
    <row r="2940" spans="6:6">
      <c r="F2940" s="35"/>
    </row>
    <row r="2941" spans="6:6">
      <c r="F2941" s="35"/>
    </row>
    <row r="2942" spans="6:6">
      <c r="F2942" s="35"/>
    </row>
    <row r="2943" spans="6:6">
      <c r="F2943" s="35"/>
    </row>
    <row r="2944" spans="6:6">
      <c r="F2944" s="35"/>
    </row>
    <row r="2945" spans="6:6">
      <c r="F2945" s="35"/>
    </row>
    <row r="2946" spans="6:6">
      <c r="F2946" s="35"/>
    </row>
    <row r="2947" spans="6:6">
      <c r="F2947" s="35"/>
    </row>
    <row r="2948" spans="6:6">
      <c r="F2948" s="35"/>
    </row>
    <row r="2949" spans="6:6">
      <c r="F2949" s="35"/>
    </row>
    <row r="2950" spans="6:6">
      <c r="F2950" s="35"/>
    </row>
    <row r="2951" spans="6:6">
      <c r="F2951" s="35"/>
    </row>
    <row r="2952" spans="6:6">
      <c r="F2952" s="35"/>
    </row>
    <row r="2953" spans="6:6">
      <c r="F2953" s="35"/>
    </row>
    <row r="2954" spans="6:6">
      <c r="F2954" s="35"/>
    </row>
    <row r="2955" spans="6:6">
      <c r="F2955" s="35"/>
    </row>
    <row r="2956" spans="6:6">
      <c r="F2956" s="35"/>
    </row>
    <row r="2957" spans="6:6">
      <c r="F2957" s="35"/>
    </row>
    <row r="2958" spans="6:6">
      <c r="F2958" s="35"/>
    </row>
    <row r="2959" spans="6:6">
      <c r="F2959" s="35"/>
    </row>
    <row r="2960" spans="6:6">
      <c r="F2960" s="35"/>
    </row>
    <row r="2961" spans="6:6">
      <c r="F2961" s="35"/>
    </row>
    <row r="2962" spans="6:6">
      <c r="F2962" s="35"/>
    </row>
    <row r="2963" spans="6:6">
      <c r="F2963" s="35"/>
    </row>
    <row r="2964" spans="6:6">
      <c r="F2964" s="35"/>
    </row>
    <row r="2965" spans="6:6">
      <c r="F2965" s="35"/>
    </row>
    <row r="2966" spans="6:6">
      <c r="F2966" s="35"/>
    </row>
    <row r="2967" spans="6:6">
      <c r="F2967" s="35"/>
    </row>
    <row r="2968" spans="6:6">
      <c r="F2968" s="35"/>
    </row>
    <row r="2969" spans="6:6">
      <c r="F2969" s="35"/>
    </row>
    <row r="2970" spans="6:6">
      <c r="F2970" s="35"/>
    </row>
    <row r="2971" spans="6:6">
      <c r="F2971" s="35"/>
    </row>
    <row r="2972" spans="6:6">
      <c r="F2972" s="35"/>
    </row>
    <row r="2973" spans="6:6">
      <c r="F2973" s="35"/>
    </row>
    <row r="2974" spans="6:6">
      <c r="F2974" s="35"/>
    </row>
    <row r="2975" spans="6:6">
      <c r="F2975" s="35"/>
    </row>
    <row r="2976" spans="6:6">
      <c r="F2976" s="35"/>
    </row>
    <row r="2977" spans="6:6">
      <c r="F2977" s="35"/>
    </row>
    <row r="2978" spans="6:6">
      <c r="F2978" s="35"/>
    </row>
    <row r="2979" spans="6:6">
      <c r="F2979" s="35"/>
    </row>
    <row r="2980" spans="6:6">
      <c r="F2980" s="35"/>
    </row>
    <row r="2981" spans="6:6">
      <c r="F2981" s="35"/>
    </row>
    <row r="2982" spans="6:6">
      <c r="F2982" s="35"/>
    </row>
    <row r="2983" spans="6:6">
      <c r="F2983" s="35"/>
    </row>
    <row r="2984" spans="6:6">
      <c r="F2984" s="35"/>
    </row>
    <row r="2985" spans="6:6">
      <c r="F2985" s="35"/>
    </row>
    <row r="2986" spans="6:6">
      <c r="F2986" s="35"/>
    </row>
    <row r="2987" spans="6:6">
      <c r="F2987" s="35"/>
    </row>
    <row r="2988" spans="6:6">
      <c r="F2988" s="35"/>
    </row>
    <row r="2989" spans="6:6">
      <c r="F2989" s="35"/>
    </row>
    <row r="2990" spans="6:6">
      <c r="F2990" s="35"/>
    </row>
    <row r="2991" spans="6:6">
      <c r="F2991" s="35"/>
    </row>
    <row r="2992" spans="6:6">
      <c r="F2992" s="35"/>
    </row>
    <row r="2993" spans="6:6">
      <c r="F2993" s="35"/>
    </row>
    <row r="2994" spans="6:6">
      <c r="F2994" s="35"/>
    </row>
    <row r="2995" spans="6:6">
      <c r="F2995" s="35"/>
    </row>
    <row r="2996" spans="6:6">
      <c r="F2996" s="35"/>
    </row>
    <row r="2997" spans="6:6">
      <c r="F2997" s="35"/>
    </row>
    <row r="2998" spans="6:6">
      <c r="F2998" s="35"/>
    </row>
    <row r="2999" spans="6:6">
      <c r="F2999" s="35"/>
    </row>
    <row r="3000" spans="6:6">
      <c r="F3000" s="35"/>
    </row>
    <row r="3001" spans="6:6">
      <c r="F3001" s="35"/>
    </row>
    <row r="3002" spans="6:6">
      <c r="F3002" s="35"/>
    </row>
    <row r="3003" spans="6:6">
      <c r="F3003" s="35"/>
    </row>
    <row r="3004" spans="6:6">
      <c r="F3004" s="35"/>
    </row>
    <row r="3005" spans="6:6">
      <c r="F3005" s="35"/>
    </row>
    <row r="3006" spans="6:6">
      <c r="F3006" s="35"/>
    </row>
    <row r="3007" spans="6:6">
      <c r="F3007" s="35"/>
    </row>
    <row r="3008" spans="6:6">
      <c r="F3008" s="35"/>
    </row>
    <row r="3009" spans="6:6">
      <c r="F3009" s="35"/>
    </row>
    <row r="3010" spans="6:6">
      <c r="F3010" s="35"/>
    </row>
    <row r="3011" spans="6:6">
      <c r="F3011" s="35"/>
    </row>
    <row r="3012" spans="6:6">
      <c r="F3012" s="35"/>
    </row>
    <row r="3013" spans="6:6">
      <c r="F3013" s="35"/>
    </row>
    <row r="3014" spans="6:6">
      <c r="F3014" s="35"/>
    </row>
    <row r="3015" spans="6:6">
      <c r="F3015" s="35"/>
    </row>
    <row r="3016" spans="6:6">
      <c r="F3016" s="35"/>
    </row>
    <row r="3017" spans="6:6">
      <c r="F3017" s="35"/>
    </row>
    <row r="3018" spans="6:6">
      <c r="F3018" s="35"/>
    </row>
    <row r="3019" spans="6:6">
      <c r="F3019" s="35"/>
    </row>
    <row r="3020" spans="6:6">
      <c r="F3020" s="35"/>
    </row>
    <row r="3021" spans="6:6">
      <c r="F3021" s="35"/>
    </row>
    <row r="3022" spans="6:6">
      <c r="F3022" s="35"/>
    </row>
    <row r="3023" spans="6:6">
      <c r="F3023" s="35"/>
    </row>
    <row r="3024" spans="6:6">
      <c r="F3024" s="35"/>
    </row>
    <row r="3025" spans="6:6">
      <c r="F3025" s="35"/>
    </row>
    <row r="3026" spans="6:6">
      <c r="F3026" s="35"/>
    </row>
    <row r="3027" spans="6:6">
      <c r="F3027" s="35"/>
    </row>
    <row r="3028" spans="6:6">
      <c r="F3028" s="35"/>
    </row>
    <row r="3029" spans="6:6">
      <c r="F3029" s="35"/>
    </row>
    <row r="3030" spans="6:6">
      <c r="F3030" s="35"/>
    </row>
    <row r="3031" spans="6:6">
      <c r="F3031" s="35"/>
    </row>
    <row r="3032" spans="6:6">
      <c r="F3032" s="35"/>
    </row>
    <row r="3033" spans="6:6">
      <c r="F3033" s="35"/>
    </row>
    <row r="3034" spans="6:6">
      <c r="F3034" s="35"/>
    </row>
    <row r="3035" spans="6:6">
      <c r="F3035" s="35"/>
    </row>
    <row r="3036" spans="6:6">
      <c r="F3036" s="35"/>
    </row>
    <row r="3037" spans="6:6">
      <c r="F3037" s="35"/>
    </row>
    <row r="3038" spans="6:6">
      <c r="F3038" s="35"/>
    </row>
    <row r="3039" spans="6:6">
      <c r="F3039" s="35"/>
    </row>
    <row r="3040" spans="6:6">
      <c r="F3040" s="35"/>
    </row>
    <row r="3041" spans="6:6">
      <c r="F3041" s="35"/>
    </row>
    <row r="3042" spans="6:6">
      <c r="F3042" s="35"/>
    </row>
    <row r="3043" spans="6:6">
      <c r="F3043" s="35"/>
    </row>
    <row r="3044" spans="6:6">
      <c r="F3044" s="35"/>
    </row>
    <row r="3045" spans="6:6">
      <c r="F3045" s="35"/>
    </row>
    <row r="3046" spans="6:6">
      <c r="F3046" s="35"/>
    </row>
    <row r="3047" spans="6:6">
      <c r="F3047" s="35"/>
    </row>
    <row r="3048" spans="6:6">
      <c r="F3048" s="35"/>
    </row>
    <row r="3049" spans="6:6">
      <c r="F3049" s="35"/>
    </row>
    <row r="3050" spans="6:6">
      <c r="F3050" s="35"/>
    </row>
    <row r="3051" spans="6:6">
      <c r="F3051" s="35"/>
    </row>
    <row r="3052" spans="6:6">
      <c r="F3052" s="35"/>
    </row>
    <row r="3053" spans="6:6">
      <c r="F3053" s="35"/>
    </row>
    <row r="3054" spans="6:6">
      <c r="F3054" s="35"/>
    </row>
    <row r="3055" spans="6:6">
      <c r="F3055" s="35"/>
    </row>
    <row r="3056" spans="6:6">
      <c r="F3056" s="35"/>
    </row>
    <row r="3057" spans="6:6">
      <c r="F3057" s="35"/>
    </row>
    <row r="3058" spans="6:6">
      <c r="F3058" s="35"/>
    </row>
    <row r="3059" spans="6:6">
      <c r="F3059" s="35"/>
    </row>
    <row r="3060" spans="6:6">
      <c r="F3060" s="35"/>
    </row>
    <row r="3061" spans="6:6">
      <c r="F3061" s="35"/>
    </row>
    <row r="3062" spans="6:6">
      <c r="F3062" s="35"/>
    </row>
    <row r="3063" spans="6:6">
      <c r="F3063" s="35"/>
    </row>
    <row r="3064" spans="6:6">
      <c r="F3064" s="35"/>
    </row>
    <row r="3065" spans="6:6">
      <c r="F3065" s="35"/>
    </row>
    <row r="3066" spans="6:6">
      <c r="F3066" s="35"/>
    </row>
    <row r="3067" spans="6:6">
      <c r="F3067" s="35"/>
    </row>
    <row r="3068" spans="6:6">
      <c r="F3068" s="35"/>
    </row>
    <row r="3069" spans="6:6">
      <c r="F3069" s="35"/>
    </row>
    <row r="3070" spans="6:6">
      <c r="F3070" s="35"/>
    </row>
    <row r="3071" spans="6:6">
      <c r="F3071" s="35"/>
    </row>
    <row r="3072" spans="6:6">
      <c r="F3072" s="35"/>
    </row>
    <row r="3073" spans="6:6">
      <c r="F3073" s="35"/>
    </row>
    <row r="3074" spans="6:6">
      <c r="F3074" s="35"/>
    </row>
    <row r="3075" spans="6:6">
      <c r="F3075" s="35"/>
    </row>
    <row r="3076" spans="6:6">
      <c r="F3076" s="35"/>
    </row>
    <row r="3077" spans="6:6">
      <c r="F3077" s="35"/>
    </row>
    <row r="3078" spans="6:6">
      <c r="F3078" s="35"/>
    </row>
    <row r="3079" spans="6:6">
      <c r="F3079" s="35"/>
    </row>
    <row r="3080" spans="6:6">
      <c r="F3080" s="35"/>
    </row>
    <row r="3081" spans="6:6">
      <c r="F3081" s="35"/>
    </row>
    <row r="3082" spans="6:6">
      <c r="F3082" s="35"/>
    </row>
    <row r="3083" spans="6:6">
      <c r="F3083" s="35"/>
    </row>
    <row r="3084" spans="6:6">
      <c r="F3084" s="35"/>
    </row>
    <row r="3085" spans="6:6">
      <c r="F3085" s="35"/>
    </row>
    <row r="3086" spans="6:6">
      <c r="F3086" s="35"/>
    </row>
    <row r="3087" spans="6:6">
      <c r="F3087" s="35"/>
    </row>
    <row r="3088" spans="6:6">
      <c r="F3088" s="35"/>
    </row>
    <row r="3089" spans="6:6">
      <c r="F3089" s="35"/>
    </row>
    <row r="3090" spans="6:6">
      <c r="F3090" s="35"/>
    </row>
    <row r="3091" spans="6:6">
      <c r="F3091" s="35"/>
    </row>
    <row r="3092" spans="6:6">
      <c r="F3092" s="35"/>
    </row>
    <row r="3093" spans="6:6">
      <c r="F3093" s="35"/>
    </row>
    <row r="3094" spans="6:6">
      <c r="F3094" s="35"/>
    </row>
    <row r="3095" spans="6:6">
      <c r="F3095" s="35"/>
    </row>
    <row r="3096" spans="6:6">
      <c r="F3096" s="35"/>
    </row>
    <row r="3097" spans="6:6">
      <c r="F3097" s="35"/>
    </row>
    <row r="3098" spans="6:6">
      <c r="F3098" s="35"/>
    </row>
    <row r="3099" spans="6:6">
      <c r="F3099" s="35"/>
    </row>
    <row r="3100" spans="6:6">
      <c r="F3100" s="35"/>
    </row>
    <row r="3101" spans="6:6">
      <c r="F3101" s="35"/>
    </row>
    <row r="3102" spans="6:6">
      <c r="F3102" s="35"/>
    </row>
    <row r="3103" spans="6:6">
      <c r="F3103" s="35"/>
    </row>
    <row r="3104" spans="6:6">
      <c r="F3104" s="35"/>
    </row>
    <row r="3105" spans="6:6">
      <c r="F3105" s="35"/>
    </row>
    <row r="3106" spans="6:6">
      <c r="F3106" s="35"/>
    </row>
    <row r="3107" spans="6:6">
      <c r="F3107" s="35"/>
    </row>
    <row r="3108" spans="6:6">
      <c r="F3108" s="35"/>
    </row>
    <row r="3109" spans="6:6">
      <c r="F3109" s="35"/>
    </row>
    <row r="3110" spans="6:6">
      <c r="F3110" s="35"/>
    </row>
    <row r="3111" spans="6:6">
      <c r="F3111" s="35"/>
    </row>
    <row r="3112" spans="6:6">
      <c r="F3112" s="35"/>
    </row>
    <row r="3113" spans="6:6">
      <c r="F3113" s="35"/>
    </row>
    <row r="3114" spans="6:6">
      <c r="F3114" s="35"/>
    </row>
    <row r="3115" spans="6:6">
      <c r="F3115" s="35"/>
    </row>
    <row r="3116" spans="6:6">
      <c r="F3116" s="35"/>
    </row>
    <row r="3117" spans="6:6">
      <c r="F3117" s="35"/>
    </row>
    <row r="3118" spans="6:6">
      <c r="F3118" s="35"/>
    </row>
    <row r="3119" spans="6:6">
      <c r="F3119" s="35"/>
    </row>
    <row r="3120" spans="6:6">
      <c r="F3120" s="35"/>
    </row>
    <row r="3121" spans="6:6">
      <c r="F3121" s="35"/>
    </row>
    <row r="3122" spans="6:6">
      <c r="F3122" s="35"/>
    </row>
    <row r="3123" spans="6:6">
      <c r="F3123" s="35"/>
    </row>
    <row r="3124" spans="6:6">
      <c r="F3124" s="35"/>
    </row>
    <row r="3125" spans="6:6">
      <c r="F3125" s="35"/>
    </row>
    <row r="3126" spans="6:6">
      <c r="F3126" s="35"/>
    </row>
    <row r="3127" spans="6:6">
      <c r="F3127" s="35"/>
    </row>
    <row r="3128" spans="6:6">
      <c r="F3128" s="35"/>
    </row>
    <row r="3129" spans="6:6">
      <c r="F3129" s="35"/>
    </row>
    <row r="3130" spans="6:6">
      <c r="F3130" s="35"/>
    </row>
    <row r="3131" spans="6:6">
      <c r="F3131" s="35"/>
    </row>
    <row r="3132" spans="6:6">
      <c r="F3132" s="35"/>
    </row>
    <row r="3133" spans="6:6">
      <c r="F3133" s="35"/>
    </row>
    <row r="3134" spans="6:6">
      <c r="F3134" s="35"/>
    </row>
    <row r="3135" spans="6:6">
      <c r="F3135" s="35"/>
    </row>
    <row r="3136" spans="6:6">
      <c r="F3136" s="35"/>
    </row>
    <row r="3137" spans="6:6">
      <c r="F3137" s="35"/>
    </row>
    <row r="3138" spans="6:6">
      <c r="F3138" s="35"/>
    </row>
    <row r="3139" spans="6:6">
      <c r="F3139" s="35"/>
    </row>
    <row r="3140" spans="6:6">
      <c r="F3140" s="35"/>
    </row>
    <row r="3141" spans="6:6">
      <c r="F3141" s="35"/>
    </row>
    <row r="3142" spans="6:6">
      <c r="F3142" s="35"/>
    </row>
    <row r="3143" spans="6:6">
      <c r="F3143" s="35"/>
    </row>
    <row r="3144" spans="6:6">
      <c r="F3144" s="35"/>
    </row>
    <row r="3145" spans="6:6">
      <c r="F3145" s="35"/>
    </row>
    <row r="3146" spans="6:6">
      <c r="F3146" s="35"/>
    </row>
    <row r="3147" spans="6:6">
      <c r="F3147" s="35"/>
    </row>
    <row r="3148" spans="6:6">
      <c r="F3148" s="35"/>
    </row>
    <row r="3149" spans="6:6">
      <c r="F3149" s="35"/>
    </row>
    <row r="3150" spans="6:6">
      <c r="F3150" s="35"/>
    </row>
    <row r="3151" spans="6:6">
      <c r="F3151" s="35"/>
    </row>
    <row r="3152" spans="6:6">
      <c r="F3152" s="35"/>
    </row>
    <row r="3153" spans="6:6">
      <c r="F3153" s="35"/>
    </row>
    <row r="3154" spans="6:6">
      <c r="F3154" s="35"/>
    </row>
    <row r="3155" spans="6:6">
      <c r="F3155" s="35"/>
    </row>
    <row r="3156" spans="6:6">
      <c r="F3156" s="35"/>
    </row>
    <row r="3157" spans="6:6">
      <c r="F3157" s="35"/>
    </row>
    <row r="3158" spans="6:6">
      <c r="F3158" s="35"/>
    </row>
    <row r="3159" spans="6:6">
      <c r="F3159" s="35"/>
    </row>
    <row r="3160" spans="6:6">
      <c r="F3160" s="35"/>
    </row>
    <row r="3161" spans="6:6">
      <c r="F3161" s="35"/>
    </row>
    <row r="3162" spans="6:6">
      <c r="F3162" s="35"/>
    </row>
    <row r="3163" spans="6:6">
      <c r="F3163" s="35"/>
    </row>
    <row r="3164" spans="6:6">
      <c r="F3164" s="35"/>
    </row>
    <row r="3165" spans="6:6">
      <c r="F3165" s="35"/>
    </row>
    <row r="3166" spans="6:6">
      <c r="F3166" s="35"/>
    </row>
    <row r="3167" spans="6:6">
      <c r="F3167" s="35"/>
    </row>
    <row r="3168" spans="6:6">
      <c r="F3168" s="35"/>
    </row>
    <row r="3169" spans="6:6">
      <c r="F3169" s="35"/>
    </row>
    <row r="3170" spans="6:6">
      <c r="F3170" s="35"/>
    </row>
    <row r="3171" spans="6:6">
      <c r="F3171" s="35"/>
    </row>
    <row r="3172" spans="6:6">
      <c r="F3172" s="35"/>
    </row>
    <row r="3173" spans="6:6">
      <c r="F3173" s="35"/>
    </row>
    <row r="3174" spans="6:6">
      <c r="F3174" s="35"/>
    </row>
    <row r="3175" spans="6:6">
      <c r="F3175" s="35"/>
    </row>
    <row r="3176" spans="6:6">
      <c r="F3176" s="35"/>
    </row>
    <row r="3177" spans="6:6">
      <c r="F3177" s="35"/>
    </row>
    <row r="3178" spans="6:6">
      <c r="F3178" s="35"/>
    </row>
    <row r="3179" spans="6:6">
      <c r="F3179" s="35"/>
    </row>
    <row r="3180" spans="6:6">
      <c r="F3180" s="35"/>
    </row>
    <row r="3181" spans="6:6">
      <c r="F3181" s="35"/>
    </row>
    <row r="3182" spans="6:6">
      <c r="F3182" s="35"/>
    </row>
    <row r="3183" spans="6:6">
      <c r="F3183" s="35"/>
    </row>
    <row r="3184" spans="6:6">
      <c r="F3184" s="35"/>
    </row>
    <row r="3185" spans="6:6">
      <c r="F3185" s="35"/>
    </row>
    <row r="3186" spans="6:6">
      <c r="F3186" s="35"/>
    </row>
    <row r="3187" spans="6:6">
      <c r="F3187" s="35"/>
    </row>
    <row r="3188" spans="6:6">
      <c r="F3188" s="35"/>
    </row>
    <row r="3189" spans="6:6">
      <c r="F3189" s="35"/>
    </row>
    <row r="3190" spans="6:6">
      <c r="F3190" s="35"/>
    </row>
    <row r="3191" spans="6:6">
      <c r="F3191" s="35"/>
    </row>
    <row r="3192" spans="6:6">
      <c r="F3192" s="35"/>
    </row>
    <row r="3193" spans="6:6">
      <c r="F3193" s="35"/>
    </row>
    <row r="3194" spans="6:6">
      <c r="F3194" s="35"/>
    </row>
    <row r="3195" spans="6:6">
      <c r="F3195" s="35"/>
    </row>
    <row r="3196" spans="6:6">
      <c r="F3196" s="35"/>
    </row>
    <row r="3197" spans="6:6">
      <c r="F3197" s="35"/>
    </row>
    <row r="3198" spans="6:6">
      <c r="F3198" s="35"/>
    </row>
    <row r="3199" spans="6:6">
      <c r="F3199" s="35"/>
    </row>
    <row r="3200" spans="6:6">
      <c r="F3200" s="35"/>
    </row>
    <row r="3201" spans="6:6">
      <c r="F3201" s="35"/>
    </row>
    <row r="3202" spans="6:6">
      <c r="F3202" s="35"/>
    </row>
    <row r="3203" spans="6:6">
      <c r="F3203" s="35"/>
    </row>
    <row r="3204" spans="6:6">
      <c r="F3204" s="35"/>
    </row>
    <row r="3205" spans="6:6">
      <c r="F3205" s="35"/>
    </row>
    <row r="3206" spans="6:6">
      <c r="F3206" s="35"/>
    </row>
    <row r="3207" spans="6:6">
      <c r="F3207" s="35"/>
    </row>
    <row r="3208" spans="6:6">
      <c r="F3208" s="35"/>
    </row>
    <row r="3209" spans="6:6">
      <c r="F3209" s="35"/>
    </row>
    <row r="3210" spans="6:6">
      <c r="F3210" s="35"/>
    </row>
    <row r="3211" spans="6:6">
      <c r="F3211" s="35"/>
    </row>
    <row r="3212" spans="6:6">
      <c r="F3212" s="35"/>
    </row>
    <row r="3213" spans="6:6">
      <c r="F3213" s="35"/>
    </row>
    <row r="3214" spans="6:6">
      <c r="F3214" s="35"/>
    </row>
    <row r="3215" spans="6:6">
      <c r="F3215" s="35"/>
    </row>
    <row r="3216" spans="6:6">
      <c r="F3216" s="35"/>
    </row>
    <row r="3217" spans="6:6">
      <c r="F3217" s="35"/>
    </row>
    <row r="3218" spans="6:6">
      <c r="F3218" s="35"/>
    </row>
    <row r="3219" spans="6:6">
      <c r="F3219" s="35"/>
    </row>
    <row r="3220" spans="6:6">
      <c r="F3220" s="35"/>
    </row>
    <row r="3221" spans="6:6">
      <c r="F3221" s="35"/>
    </row>
    <row r="3222" spans="6:6">
      <c r="F3222" s="35"/>
    </row>
    <row r="3223" spans="6:6">
      <c r="F3223" s="35"/>
    </row>
    <row r="3224" spans="6:6">
      <c r="F3224" s="35"/>
    </row>
    <row r="3225" spans="6:6">
      <c r="F3225" s="35"/>
    </row>
    <row r="3226" spans="6:6">
      <c r="F3226" s="35"/>
    </row>
    <row r="3227" spans="6:6">
      <c r="F3227" s="35"/>
    </row>
    <row r="3228" spans="6:6">
      <c r="F3228" s="35"/>
    </row>
    <row r="3229" spans="6:6">
      <c r="F3229" s="35"/>
    </row>
    <row r="3230" spans="6:6">
      <c r="F3230" s="35"/>
    </row>
    <row r="3231" spans="6:6">
      <c r="F3231" s="35"/>
    </row>
    <row r="3232" spans="6:6">
      <c r="F3232" s="35"/>
    </row>
    <row r="3233" spans="6:6">
      <c r="F3233" s="35"/>
    </row>
    <row r="3234" spans="6:6">
      <c r="F3234" s="35"/>
    </row>
    <row r="3235" spans="6:6">
      <c r="F3235" s="35"/>
    </row>
    <row r="3236" spans="6:6">
      <c r="F3236" s="35"/>
    </row>
    <row r="3237" spans="6:6">
      <c r="F3237" s="35"/>
    </row>
    <row r="3238" spans="6:6">
      <c r="F3238" s="35"/>
    </row>
    <row r="3239" spans="6:6">
      <c r="F3239" s="35"/>
    </row>
    <row r="3240" spans="6:6">
      <c r="F3240" s="35"/>
    </row>
    <row r="3241" spans="6:6">
      <c r="F3241" s="35"/>
    </row>
    <row r="3242" spans="6:6">
      <c r="F3242" s="35"/>
    </row>
    <row r="3243" spans="6:6">
      <c r="F3243" s="35"/>
    </row>
    <row r="3244" spans="6:6">
      <c r="F3244" s="35"/>
    </row>
    <row r="3245" spans="6:6">
      <c r="F3245" s="35"/>
    </row>
    <row r="3246" spans="6:6">
      <c r="F3246" s="35"/>
    </row>
    <row r="3247" spans="6:6">
      <c r="F3247" s="35"/>
    </row>
    <row r="3248" spans="6:6">
      <c r="F3248" s="35"/>
    </row>
    <row r="3249" spans="6:6">
      <c r="F3249" s="35"/>
    </row>
    <row r="3250" spans="6:6">
      <c r="F3250" s="35"/>
    </row>
    <row r="3251" spans="6:6">
      <c r="F3251" s="35"/>
    </row>
    <row r="3252" spans="6:6">
      <c r="F3252" s="35"/>
    </row>
    <row r="3253" spans="6:6">
      <c r="F3253" s="35"/>
    </row>
    <row r="3254" spans="6:6">
      <c r="F3254" s="35"/>
    </row>
    <row r="3255" spans="6:6">
      <c r="F3255" s="35"/>
    </row>
    <row r="3256" spans="6:6">
      <c r="F3256" s="35"/>
    </row>
    <row r="3257" spans="6:6">
      <c r="F3257" s="35"/>
    </row>
    <row r="3258" spans="6:6">
      <c r="F3258" s="35"/>
    </row>
    <row r="3259" spans="6:6">
      <c r="F3259" s="35"/>
    </row>
    <row r="3260" spans="6:6">
      <c r="F3260" s="35"/>
    </row>
    <row r="3261" spans="6:6">
      <c r="F3261" s="35"/>
    </row>
    <row r="3262" spans="6:6">
      <c r="F3262" s="35"/>
    </row>
    <row r="3263" spans="6:6">
      <c r="F3263" s="35"/>
    </row>
    <row r="3264" spans="6:6">
      <c r="F3264" s="35"/>
    </row>
    <row r="3265" spans="6:6">
      <c r="F3265" s="35"/>
    </row>
    <row r="3266" spans="6:6">
      <c r="F3266" s="35"/>
    </row>
    <row r="3267" spans="6:6">
      <c r="F3267" s="35"/>
    </row>
    <row r="3268" spans="6:6">
      <c r="F3268" s="35"/>
    </row>
    <row r="3269" spans="6:6">
      <c r="F3269" s="35"/>
    </row>
    <row r="3270" spans="6:6">
      <c r="F3270" s="35"/>
    </row>
    <row r="3271" spans="6:6">
      <c r="F3271" s="35"/>
    </row>
    <row r="3272" spans="6:6">
      <c r="F3272" s="35"/>
    </row>
    <row r="3273" spans="6:6">
      <c r="F3273" s="35"/>
    </row>
    <row r="3274" spans="6:6">
      <c r="F3274" s="35"/>
    </row>
    <row r="3275" spans="6:6">
      <c r="F3275" s="35"/>
    </row>
    <row r="3276" spans="6:6">
      <c r="F3276" s="35"/>
    </row>
    <row r="3277" spans="6:6">
      <c r="F3277" s="35"/>
    </row>
    <row r="3278" spans="6:6">
      <c r="F3278" s="35"/>
    </row>
    <row r="3279" spans="6:6">
      <c r="F3279" s="35"/>
    </row>
    <row r="3280" spans="6:6">
      <c r="F3280" s="35"/>
    </row>
    <row r="3281" spans="6:6">
      <c r="F3281" s="35"/>
    </row>
    <row r="3282" spans="6:6">
      <c r="F3282" s="35"/>
    </row>
    <row r="3283" spans="6:6">
      <c r="F3283" s="35"/>
    </row>
    <row r="3284" spans="6:6">
      <c r="F3284" s="35"/>
    </row>
    <row r="3285" spans="6:6">
      <c r="F3285" s="35"/>
    </row>
    <row r="3286" spans="6:6">
      <c r="F3286" s="35"/>
    </row>
    <row r="3287" spans="6:6">
      <c r="F3287" s="35"/>
    </row>
    <row r="3288" spans="6:6">
      <c r="F3288" s="35"/>
    </row>
    <row r="3289" spans="6:6">
      <c r="F3289" s="35"/>
    </row>
    <row r="3290" spans="6:6">
      <c r="F3290" s="35"/>
    </row>
    <row r="3291" spans="6:6">
      <c r="F3291" s="35"/>
    </row>
    <row r="3292" spans="6:6">
      <c r="F3292" s="35"/>
    </row>
    <row r="3293" spans="6:6">
      <c r="F3293" s="35"/>
    </row>
    <row r="3294" spans="6:6">
      <c r="F3294" s="35"/>
    </row>
    <row r="3295" spans="6:6">
      <c r="F3295" s="35"/>
    </row>
    <row r="3296" spans="6:6">
      <c r="F3296" s="35"/>
    </row>
    <row r="3297" spans="6:6">
      <c r="F3297" s="35"/>
    </row>
    <row r="3298" spans="6:6">
      <c r="F3298" s="35"/>
    </row>
    <row r="3299" spans="6:6">
      <c r="F3299" s="35"/>
    </row>
    <row r="3300" spans="6:6">
      <c r="F3300" s="35"/>
    </row>
    <row r="3301" spans="6:6">
      <c r="F3301" s="35"/>
    </row>
    <row r="3302" spans="6:6">
      <c r="F3302" s="35"/>
    </row>
    <row r="3303" spans="6:6">
      <c r="F3303" s="35"/>
    </row>
    <row r="3304" spans="6:6">
      <c r="F3304" s="35"/>
    </row>
    <row r="3305" spans="6:6">
      <c r="F3305" s="35"/>
    </row>
    <row r="3306" spans="6:6">
      <c r="F3306" s="35"/>
    </row>
    <row r="3307" spans="6:6">
      <c r="F3307" s="35"/>
    </row>
    <row r="3308" spans="6:6">
      <c r="F3308" s="35"/>
    </row>
    <row r="3309" spans="6:6">
      <c r="F3309" s="35"/>
    </row>
    <row r="3310" spans="6:6">
      <c r="F3310" s="35"/>
    </row>
    <row r="3311" spans="6:6">
      <c r="F3311" s="35"/>
    </row>
    <row r="3312" spans="6:6">
      <c r="F3312" s="35"/>
    </row>
    <row r="3313" spans="6:6">
      <c r="F3313" s="35"/>
    </row>
    <row r="3314" spans="6:6">
      <c r="F3314" s="35"/>
    </row>
    <row r="3315" spans="6:6">
      <c r="F3315" s="35"/>
    </row>
    <row r="3316" spans="6:6">
      <c r="F3316" s="35"/>
    </row>
    <row r="3317" spans="6:6">
      <c r="F3317" s="35"/>
    </row>
    <row r="3318" spans="6:6">
      <c r="F3318" s="35"/>
    </row>
    <row r="3319" spans="6:6">
      <c r="F3319" s="35"/>
    </row>
    <row r="3320" spans="6:6">
      <c r="F3320" s="35"/>
    </row>
    <row r="3321" spans="6:6">
      <c r="F3321" s="35"/>
    </row>
    <row r="3322" spans="6:6">
      <c r="F3322" s="35"/>
    </row>
    <row r="3323" spans="6:6">
      <c r="F3323" s="35"/>
    </row>
    <row r="3324" spans="6:6">
      <c r="F3324" s="35"/>
    </row>
    <row r="3325" spans="6:6">
      <c r="F3325" s="35"/>
    </row>
    <row r="3326" spans="6:6">
      <c r="F3326" s="35"/>
    </row>
    <row r="3327" spans="6:6">
      <c r="F3327" s="35"/>
    </row>
    <row r="3328" spans="6:6">
      <c r="F3328" s="35"/>
    </row>
    <row r="3329" spans="6:6">
      <c r="F3329" s="35"/>
    </row>
    <row r="3330" spans="6:6">
      <c r="F3330" s="35"/>
    </row>
    <row r="3331" spans="6:6">
      <c r="F3331" s="35"/>
    </row>
    <row r="3332" spans="6:6">
      <c r="F3332" s="35"/>
    </row>
    <row r="3333" spans="6:6">
      <c r="F3333" s="35"/>
    </row>
    <row r="3334" spans="6:6">
      <c r="F3334" s="35"/>
    </row>
    <row r="3335" spans="6:6">
      <c r="F3335" s="35"/>
    </row>
    <row r="3336" spans="6:6">
      <c r="F3336" s="35"/>
    </row>
    <row r="3337" spans="6:6">
      <c r="F3337" s="35"/>
    </row>
    <row r="3338" spans="6:6">
      <c r="F3338" s="35"/>
    </row>
    <row r="3339" spans="6:6">
      <c r="F3339" s="35"/>
    </row>
    <row r="3340" spans="6:6">
      <c r="F3340" s="35"/>
    </row>
    <row r="3341" spans="6:6">
      <c r="F3341" s="35"/>
    </row>
    <row r="3342" spans="6:6">
      <c r="F3342" s="35"/>
    </row>
    <row r="3343" spans="6:6">
      <c r="F3343" s="35"/>
    </row>
    <row r="3344" spans="6:6">
      <c r="F3344" s="35"/>
    </row>
    <row r="3345" spans="6:6">
      <c r="F3345" s="35"/>
    </row>
    <row r="3346" spans="6:6">
      <c r="F3346" s="35"/>
    </row>
    <row r="3347" spans="6:6">
      <c r="F3347" s="35"/>
    </row>
    <row r="3348" spans="6:6">
      <c r="F3348" s="35"/>
    </row>
    <row r="3349" spans="6:6">
      <c r="F3349" s="35"/>
    </row>
    <row r="3350" spans="6:6">
      <c r="F3350" s="35"/>
    </row>
    <row r="3351" spans="6:6">
      <c r="F3351" s="35"/>
    </row>
    <row r="3352" spans="6:6">
      <c r="F3352" s="35"/>
    </row>
    <row r="3353" spans="6:6">
      <c r="F3353" s="35"/>
    </row>
    <row r="3354" spans="6:6">
      <c r="F3354" s="35"/>
    </row>
    <row r="3355" spans="6:6">
      <c r="F3355" s="35"/>
    </row>
    <row r="3356" spans="6:6">
      <c r="F3356" s="35"/>
    </row>
    <row r="3357" spans="6:6">
      <c r="F3357" s="35"/>
    </row>
    <row r="3358" spans="6:6">
      <c r="F3358" s="35"/>
    </row>
    <row r="3359" spans="6:6">
      <c r="F3359" s="35"/>
    </row>
    <row r="3360" spans="6:6">
      <c r="F3360" s="35"/>
    </row>
    <row r="3361" spans="6:6">
      <c r="F3361" s="35"/>
    </row>
    <row r="3362" spans="6:6">
      <c r="F3362" s="35"/>
    </row>
    <row r="3363" spans="6:6">
      <c r="F3363" s="35"/>
    </row>
    <row r="3364" spans="6:6">
      <c r="F3364" s="35"/>
    </row>
    <row r="3365" spans="6:6">
      <c r="F3365" s="35"/>
    </row>
    <row r="3366" spans="6:6">
      <c r="F3366" s="35"/>
    </row>
    <row r="3367" spans="6:6">
      <c r="F3367" s="35"/>
    </row>
    <row r="3368" spans="6:6">
      <c r="F3368" s="35"/>
    </row>
    <row r="3369" spans="6:6">
      <c r="F3369" s="35"/>
    </row>
    <row r="3370" spans="6:6">
      <c r="F3370" s="35"/>
    </row>
    <row r="3371" spans="6:6">
      <c r="F3371" s="35"/>
    </row>
    <row r="3372" spans="6:6">
      <c r="F3372" s="35"/>
    </row>
    <row r="3373" spans="6:6">
      <c r="F3373" s="35"/>
    </row>
    <row r="3374" spans="6:6">
      <c r="F3374" s="35"/>
    </row>
    <row r="3375" spans="6:6">
      <c r="F3375" s="35"/>
    </row>
    <row r="3376" spans="6:6">
      <c r="F3376" s="35"/>
    </row>
    <row r="3377" spans="6:6">
      <c r="F3377" s="35"/>
    </row>
    <row r="3378" spans="6:6">
      <c r="F3378" s="35"/>
    </row>
    <row r="3379" spans="6:6">
      <c r="F3379" s="35"/>
    </row>
    <row r="3380" spans="6:6">
      <c r="F3380" s="35"/>
    </row>
    <row r="3381" spans="6:6">
      <c r="F3381" s="35"/>
    </row>
    <row r="3382" spans="6:6">
      <c r="F3382" s="35"/>
    </row>
    <row r="3383" spans="6:6">
      <c r="F3383" s="35"/>
    </row>
    <row r="3384" spans="6:6">
      <c r="F3384" s="35"/>
    </row>
    <row r="3385" spans="6:6">
      <c r="F3385" s="35"/>
    </row>
    <row r="3386" spans="6:6">
      <c r="F3386" s="35"/>
    </row>
    <row r="3387" spans="6:6">
      <c r="F3387" s="35"/>
    </row>
    <row r="3388" spans="6:6">
      <c r="F3388" s="35"/>
    </row>
    <row r="3389" spans="6:6">
      <c r="F3389" s="35"/>
    </row>
    <row r="3390" spans="6:6">
      <c r="F3390" s="35"/>
    </row>
    <row r="3391" spans="6:6">
      <c r="F3391" s="35"/>
    </row>
    <row r="3392" spans="6:6">
      <c r="F3392" s="35"/>
    </row>
    <row r="3393" spans="6:6">
      <c r="F3393" s="35"/>
    </row>
    <row r="3394" spans="6:6">
      <c r="F3394" s="35"/>
    </row>
    <row r="3395" spans="6:6">
      <c r="F3395" s="35"/>
    </row>
    <row r="3396" spans="6:6">
      <c r="F3396" s="35"/>
    </row>
    <row r="3397" spans="6:6">
      <c r="F3397" s="35"/>
    </row>
    <row r="3398" spans="6:6">
      <c r="F3398" s="35"/>
    </row>
    <row r="3399" spans="6:6">
      <c r="F3399" s="35"/>
    </row>
    <row r="3400" spans="6:6">
      <c r="F3400" s="35"/>
    </row>
    <row r="3401" spans="6:6">
      <c r="F3401" s="35"/>
    </row>
    <row r="3402" spans="6:6">
      <c r="F3402" s="35"/>
    </row>
    <row r="3403" spans="6:6">
      <c r="F3403" s="35"/>
    </row>
    <row r="3404" spans="6:6">
      <c r="F3404" s="35"/>
    </row>
    <row r="3405" spans="6:6">
      <c r="F3405" s="35"/>
    </row>
    <row r="3406" spans="6:6">
      <c r="F3406" s="35"/>
    </row>
    <row r="3407" spans="6:6">
      <c r="F3407" s="35"/>
    </row>
    <row r="3408" spans="6:6">
      <c r="F3408" s="35"/>
    </row>
    <row r="3409" spans="6:6">
      <c r="F3409" s="35"/>
    </row>
    <row r="3410" spans="6:6">
      <c r="F3410" s="35"/>
    </row>
    <row r="3411" spans="6:6">
      <c r="F3411" s="35"/>
    </row>
    <row r="3412" spans="6:6">
      <c r="F3412" s="35"/>
    </row>
    <row r="3413" spans="6:6">
      <c r="F3413" s="35"/>
    </row>
    <row r="3414" spans="6:6">
      <c r="F3414" s="35"/>
    </row>
    <row r="3415" spans="6:6">
      <c r="F3415" s="35"/>
    </row>
    <row r="3416" spans="6:6">
      <c r="F3416" s="35"/>
    </row>
    <row r="3417" spans="6:6">
      <c r="F3417" s="35"/>
    </row>
    <row r="3418" spans="6:6">
      <c r="F3418" s="35"/>
    </row>
    <row r="3419" spans="6:6">
      <c r="F3419" s="35"/>
    </row>
    <row r="3420" spans="6:6">
      <c r="F3420" s="35"/>
    </row>
    <row r="3421" spans="6:6">
      <c r="F3421" s="35"/>
    </row>
    <row r="3422" spans="6:6">
      <c r="F3422" s="35"/>
    </row>
    <row r="3423" spans="6:6">
      <c r="F3423" s="35"/>
    </row>
    <row r="3424" spans="6:6">
      <c r="F3424" s="35"/>
    </row>
    <row r="3425" spans="6:6">
      <c r="F3425" s="35"/>
    </row>
    <row r="3426" spans="6:6">
      <c r="F3426" s="35"/>
    </row>
    <row r="3427" spans="6:6">
      <c r="F3427" s="35"/>
    </row>
    <row r="3428" spans="6:6">
      <c r="F3428" s="35"/>
    </row>
    <row r="3429" spans="6:6">
      <c r="F3429" s="35"/>
    </row>
    <row r="3430" spans="6:6">
      <c r="F3430" s="35"/>
    </row>
    <row r="3431" spans="6:6">
      <c r="F3431" s="35"/>
    </row>
    <row r="3432" spans="6:6">
      <c r="F3432" s="35"/>
    </row>
    <row r="3433" spans="6:6">
      <c r="F3433" s="35"/>
    </row>
    <row r="3434" spans="6:6">
      <c r="F3434" s="35"/>
    </row>
    <row r="3435" spans="6:6">
      <c r="F3435" s="35"/>
    </row>
    <row r="3436" spans="6:6">
      <c r="F3436" s="35"/>
    </row>
    <row r="3437" spans="6:6">
      <c r="F3437" s="35"/>
    </row>
    <row r="3438" spans="6:6">
      <c r="F3438" s="35"/>
    </row>
    <row r="3439" spans="6:6">
      <c r="F3439" s="35"/>
    </row>
    <row r="3440" spans="6:6">
      <c r="F3440" s="35"/>
    </row>
    <row r="3441" spans="6:6">
      <c r="F3441" s="35"/>
    </row>
    <row r="3442" spans="6:6">
      <c r="F3442" s="35"/>
    </row>
    <row r="3443" spans="6:6">
      <c r="F3443" s="35"/>
    </row>
    <row r="3444" spans="6:6">
      <c r="F3444" s="35"/>
    </row>
    <row r="3445" spans="6:6">
      <c r="F3445" s="35"/>
    </row>
    <row r="3446" spans="6:6">
      <c r="F3446" s="35"/>
    </row>
    <row r="3447" spans="6:6">
      <c r="F3447" s="35"/>
    </row>
    <row r="3448" spans="6:6">
      <c r="F3448" s="35"/>
    </row>
    <row r="3449" spans="6:6">
      <c r="F3449" s="35"/>
    </row>
    <row r="3450" spans="6:6">
      <c r="F3450" s="35"/>
    </row>
    <row r="3451" spans="6:6">
      <c r="F3451" s="35"/>
    </row>
    <row r="3452" spans="6:6">
      <c r="F3452" s="35"/>
    </row>
    <row r="3453" spans="6:6">
      <c r="F3453" s="35"/>
    </row>
    <row r="3454" spans="6:6">
      <c r="F3454" s="35"/>
    </row>
    <row r="3455" spans="6:6">
      <c r="F3455" s="35"/>
    </row>
    <row r="3456" spans="6:6">
      <c r="F3456" s="35"/>
    </row>
    <row r="3457" spans="6:6">
      <c r="F3457" s="35"/>
    </row>
    <row r="3458" spans="6:6">
      <c r="F3458" s="35"/>
    </row>
    <row r="3459" spans="6:6">
      <c r="F3459" s="35"/>
    </row>
    <row r="3460" spans="6:6">
      <c r="F3460" s="35"/>
    </row>
    <row r="3461" spans="6:6">
      <c r="F3461" s="35"/>
    </row>
    <row r="3462" spans="6:6">
      <c r="F3462" s="35"/>
    </row>
    <row r="3463" spans="6:6">
      <c r="F3463" s="35"/>
    </row>
    <row r="3464" spans="6:6">
      <c r="F3464" s="35"/>
    </row>
    <row r="3465" spans="6:6">
      <c r="F3465" s="35"/>
    </row>
    <row r="3466" spans="6:6">
      <c r="F3466" s="35"/>
    </row>
    <row r="3467" spans="6:6">
      <c r="F3467" s="35"/>
    </row>
    <row r="3468" spans="6:6">
      <c r="F3468" s="35"/>
    </row>
    <row r="3469" spans="6:6">
      <c r="F3469" s="35"/>
    </row>
    <row r="3470" spans="6:6">
      <c r="F3470" s="35"/>
    </row>
    <row r="3471" spans="6:6">
      <c r="F3471" s="35"/>
    </row>
    <row r="3472" spans="6:6">
      <c r="F3472" s="35"/>
    </row>
    <row r="3473" spans="6:6">
      <c r="F3473" s="35"/>
    </row>
    <row r="3474" spans="6:6">
      <c r="F3474" s="35"/>
    </row>
    <row r="3475" spans="6:6">
      <c r="F3475" s="35"/>
    </row>
    <row r="3476" spans="6:6">
      <c r="F3476" s="35"/>
    </row>
    <row r="3477" spans="6:6">
      <c r="F3477" s="35"/>
    </row>
    <row r="3478" spans="6:6">
      <c r="F3478" s="35"/>
    </row>
    <row r="3479" spans="6:6">
      <c r="F3479" s="35"/>
    </row>
    <row r="3480" spans="6:6">
      <c r="F3480" s="35"/>
    </row>
    <row r="3481" spans="6:6">
      <c r="F3481" s="35"/>
    </row>
    <row r="3482" spans="6:6">
      <c r="F3482" s="35"/>
    </row>
    <row r="3483" spans="6:6">
      <c r="F3483" s="35"/>
    </row>
    <row r="3484" spans="6:6">
      <c r="F3484" s="35"/>
    </row>
    <row r="3485" spans="6:6">
      <c r="F3485" s="35"/>
    </row>
    <row r="3486" spans="6:6">
      <c r="F3486" s="35"/>
    </row>
    <row r="3487" spans="6:6">
      <c r="F3487" s="35"/>
    </row>
    <row r="3488" spans="6:6">
      <c r="F3488" s="35"/>
    </row>
    <row r="3489" spans="6:6">
      <c r="F3489" s="35"/>
    </row>
    <row r="3490" spans="6:6">
      <c r="F3490" s="35"/>
    </row>
    <row r="3491" spans="6:6">
      <c r="F3491" s="35"/>
    </row>
    <row r="3492" spans="6:6">
      <c r="F3492" s="35"/>
    </row>
    <row r="3493" spans="6:6">
      <c r="F3493" s="35"/>
    </row>
    <row r="3494" spans="6:6">
      <c r="F3494" s="35"/>
    </row>
    <row r="3495" spans="6:6">
      <c r="F3495" s="35"/>
    </row>
    <row r="3496" spans="6:6">
      <c r="F3496" s="35"/>
    </row>
    <row r="3497" spans="6:6">
      <c r="F3497" s="35"/>
    </row>
    <row r="3498" spans="6:6">
      <c r="F3498" s="35"/>
    </row>
    <row r="3499" spans="6:6">
      <c r="F3499" s="35"/>
    </row>
    <row r="3500" spans="6:6">
      <c r="F3500" s="35"/>
    </row>
    <row r="3501" spans="6:6">
      <c r="F3501" s="35"/>
    </row>
    <row r="3502" spans="6:6">
      <c r="F3502" s="35"/>
    </row>
    <row r="3503" spans="6:6">
      <c r="F3503" s="35"/>
    </row>
    <row r="3504" spans="6:6">
      <c r="F3504" s="35"/>
    </row>
    <row r="3505" spans="6:6">
      <c r="F3505" s="35"/>
    </row>
    <row r="3506" spans="6:6">
      <c r="F3506" s="35"/>
    </row>
    <row r="3507" spans="6:6">
      <c r="F3507" s="35"/>
    </row>
    <row r="3508" spans="6:6">
      <c r="F3508" s="35"/>
    </row>
    <row r="3509" spans="6:6">
      <c r="F3509" s="35"/>
    </row>
    <row r="3510" spans="6:6">
      <c r="F3510" s="35"/>
    </row>
    <row r="3511" spans="6:6">
      <c r="F3511" s="35"/>
    </row>
    <row r="3512" spans="6:6">
      <c r="F3512" s="35"/>
    </row>
    <row r="3513" spans="6:6">
      <c r="F3513" s="35"/>
    </row>
    <row r="3514" spans="6:6">
      <c r="F3514" s="35"/>
    </row>
    <row r="3515" spans="6:6">
      <c r="F3515" s="35"/>
    </row>
    <row r="3516" spans="6:6">
      <c r="F3516" s="35"/>
    </row>
    <row r="3517" spans="6:6">
      <c r="F3517" s="35"/>
    </row>
    <row r="3518" spans="6:6">
      <c r="F3518" s="35"/>
    </row>
    <row r="3519" spans="6:6">
      <c r="F3519" s="35"/>
    </row>
    <row r="3520" spans="6:6">
      <c r="F3520" s="35"/>
    </row>
    <row r="3521" spans="6:6">
      <c r="F3521" s="35"/>
    </row>
    <row r="3522" spans="6:6">
      <c r="F3522" s="35"/>
    </row>
    <row r="3523" spans="6:6">
      <c r="F3523" s="35"/>
    </row>
    <row r="3524" spans="6:6">
      <c r="F3524" s="35"/>
    </row>
    <row r="3525" spans="6:6">
      <c r="F3525" s="35"/>
    </row>
    <row r="3526" spans="6:6">
      <c r="F3526" s="35"/>
    </row>
    <row r="3527" spans="6:6">
      <c r="F3527" s="35"/>
    </row>
    <row r="3528" spans="6:6">
      <c r="F3528" s="35"/>
    </row>
    <row r="3529" spans="6:6">
      <c r="F3529" s="35"/>
    </row>
    <row r="3530" spans="6:6">
      <c r="F3530" s="35"/>
    </row>
    <row r="3531" spans="6:6">
      <c r="F3531" s="35"/>
    </row>
    <row r="3532" spans="6:6">
      <c r="F3532" s="35"/>
    </row>
    <row r="3533" spans="6:6">
      <c r="F3533" s="35"/>
    </row>
    <row r="3534" spans="6:6">
      <c r="F3534" s="35"/>
    </row>
    <row r="3535" spans="6:6">
      <c r="F3535" s="35"/>
    </row>
    <row r="3536" spans="6:6">
      <c r="F3536" s="35"/>
    </row>
    <row r="3537" spans="6:6">
      <c r="F3537" s="35"/>
    </row>
    <row r="3538" spans="6:6">
      <c r="F3538" s="35"/>
    </row>
    <row r="3539" spans="6:6">
      <c r="F3539" s="35"/>
    </row>
    <row r="3540" spans="6:6">
      <c r="F3540" s="35"/>
    </row>
    <row r="3541" spans="6:6">
      <c r="F3541" s="35"/>
    </row>
    <row r="3542" spans="6:6">
      <c r="F3542" s="35"/>
    </row>
    <row r="3543" spans="6:6">
      <c r="F3543" s="35"/>
    </row>
    <row r="3544" spans="6:6">
      <c r="F3544" s="35"/>
    </row>
    <row r="3545" spans="6:6">
      <c r="F3545" s="35"/>
    </row>
    <row r="3546" spans="6:6">
      <c r="F3546" s="35"/>
    </row>
    <row r="3547" spans="6:6">
      <c r="F3547" s="35"/>
    </row>
    <row r="3548" spans="6:6">
      <c r="F3548" s="35"/>
    </row>
    <row r="3549" spans="6:6">
      <c r="F3549" s="35"/>
    </row>
    <row r="3550" spans="6:6">
      <c r="F3550" s="35"/>
    </row>
    <row r="3551" spans="6:6">
      <c r="F3551" s="35"/>
    </row>
    <row r="3552" spans="6:6">
      <c r="F3552" s="35"/>
    </row>
    <row r="3553" spans="6:6">
      <c r="F3553" s="35"/>
    </row>
    <row r="3554" spans="6:6">
      <c r="F3554" s="35"/>
    </row>
    <row r="3555" spans="6:6">
      <c r="F3555" s="35"/>
    </row>
    <row r="3556" spans="6:6">
      <c r="F3556" s="35"/>
    </row>
    <row r="3557" spans="6:6">
      <c r="F3557" s="35"/>
    </row>
    <row r="3558" spans="6:6">
      <c r="F3558" s="35"/>
    </row>
    <row r="3559" spans="6:6">
      <c r="F3559" s="35"/>
    </row>
    <row r="3560" spans="6:6">
      <c r="F3560" s="35"/>
    </row>
    <row r="3561" spans="6:6">
      <c r="F3561" s="35"/>
    </row>
    <row r="3562" spans="6:6">
      <c r="F3562" s="35"/>
    </row>
    <row r="3563" spans="6:6">
      <c r="F3563" s="35"/>
    </row>
    <row r="3564" spans="6:6">
      <c r="F3564" s="35"/>
    </row>
    <row r="3565" spans="6:6">
      <c r="F3565" s="35"/>
    </row>
    <row r="3566" spans="6:6">
      <c r="F3566" s="35"/>
    </row>
    <row r="3567" spans="6:6">
      <c r="F3567" s="35"/>
    </row>
    <row r="3568" spans="6:6">
      <c r="F3568" s="35"/>
    </row>
    <row r="3569" spans="6:6">
      <c r="F3569" s="35"/>
    </row>
    <row r="3570" spans="6:6">
      <c r="F3570" s="35"/>
    </row>
    <row r="3571" spans="6:6">
      <c r="F3571" s="35"/>
    </row>
    <row r="3572" spans="6:6">
      <c r="F3572" s="35"/>
    </row>
    <row r="3573" spans="6:6">
      <c r="F3573" s="35"/>
    </row>
    <row r="3574" spans="6:6">
      <c r="F3574" s="35"/>
    </row>
    <row r="3575" spans="6:6">
      <c r="F3575" s="35"/>
    </row>
    <row r="3576" spans="6:6">
      <c r="F3576" s="35"/>
    </row>
    <row r="3577" spans="6:6">
      <c r="F3577" s="35"/>
    </row>
    <row r="3578" spans="6:6">
      <c r="F3578" s="35"/>
    </row>
    <row r="3579" spans="6:6">
      <c r="F3579" s="35"/>
    </row>
    <row r="3580" spans="6:6">
      <c r="F3580" s="35"/>
    </row>
    <row r="3581" spans="6:6">
      <c r="F3581" s="35"/>
    </row>
    <row r="3582" spans="6:6">
      <c r="F3582" s="35"/>
    </row>
    <row r="3583" spans="6:6">
      <c r="F3583" s="35"/>
    </row>
    <row r="3584" spans="6:6">
      <c r="F3584" s="35"/>
    </row>
    <row r="3585" spans="6:6">
      <c r="F3585" s="35"/>
    </row>
    <row r="3586" spans="6:6">
      <c r="F3586" s="35"/>
    </row>
    <row r="3587" spans="6:6">
      <c r="F3587" s="35"/>
    </row>
    <row r="3588" spans="6:6">
      <c r="F3588" s="35"/>
    </row>
    <row r="3589" spans="6:6">
      <c r="F3589" s="35"/>
    </row>
    <row r="3590" spans="6:6">
      <c r="F3590" s="35"/>
    </row>
    <row r="3591" spans="6:6">
      <c r="F3591" s="35"/>
    </row>
    <row r="3592" spans="6:6">
      <c r="F3592" s="35"/>
    </row>
    <row r="3593" spans="6:6">
      <c r="F3593" s="35"/>
    </row>
    <row r="3594" spans="6:6">
      <c r="F3594" s="35"/>
    </row>
    <row r="3595" spans="6:6">
      <c r="F3595" s="35"/>
    </row>
    <row r="3596" spans="6:6">
      <c r="F3596" s="35"/>
    </row>
    <row r="3597" spans="6:6">
      <c r="F3597" s="35"/>
    </row>
    <row r="3598" spans="6:6">
      <c r="F3598" s="35"/>
    </row>
    <row r="3599" spans="6:6">
      <c r="F3599" s="35"/>
    </row>
    <row r="3600" spans="6:6">
      <c r="F3600" s="35"/>
    </row>
    <row r="3601" spans="6:6">
      <c r="F3601" s="35"/>
    </row>
    <row r="3602" spans="6:6">
      <c r="F3602" s="35"/>
    </row>
    <row r="3603" spans="6:6">
      <c r="F3603" s="35"/>
    </row>
    <row r="3604" spans="6:6">
      <c r="F3604" s="35"/>
    </row>
    <row r="3605" spans="6:6">
      <c r="F3605" s="35"/>
    </row>
    <row r="3606" spans="6:6">
      <c r="F3606" s="35"/>
    </row>
    <row r="3607" spans="6:6">
      <c r="F3607" s="35"/>
    </row>
    <row r="3608" spans="6:6">
      <c r="F3608" s="35"/>
    </row>
    <row r="3609" spans="6:6">
      <c r="F3609" s="35"/>
    </row>
    <row r="3610" spans="6:6">
      <c r="F3610" s="35"/>
    </row>
    <row r="3611" spans="6:6">
      <c r="F3611" s="35"/>
    </row>
    <row r="3612" spans="6:6">
      <c r="F3612" s="35"/>
    </row>
    <row r="3613" spans="6:6">
      <c r="F3613" s="35"/>
    </row>
    <row r="3614" spans="6:6">
      <c r="F3614" s="35"/>
    </row>
    <row r="3615" spans="6:6">
      <c r="F3615" s="35"/>
    </row>
    <row r="3616" spans="6:6">
      <c r="F3616" s="35"/>
    </row>
    <row r="3617" spans="6:6">
      <c r="F3617" s="35"/>
    </row>
    <row r="3618" spans="6:6">
      <c r="F3618" s="35"/>
    </row>
    <row r="3619" spans="6:6">
      <c r="F3619" s="35"/>
    </row>
    <row r="3620" spans="6:6">
      <c r="F3620" s="35"/>
    </row>
    <row r="3621" spans="6:6">
      <c r="F3621" s="35"/>
    </row>
    <row r="3622" spans="6:6">
      <c r="F3622" s="35"/>
    </row>
    <row r="3623" spans="6:6">
      <c r="F3623" s="35"/>
    </row>
    <row r="3624" spans="6:6">
      <c r="F3624" s="35"/>
    </row>
    <row r="3625" spans="6:6">
      <c r="F3625" s="35"/>
    </row>
    <row r="3626" spans="6:6">
      <c r="F3626" s="35"/>
    </row>
    <row r="3627" spans="6:6">
      <c r="F3627" s="35"/>
    </row>
    <row r="3628" spans="6:6">
      <c r="F3628" s="35"/>
    </row>
    <row r="3629" spans="6:6">
      <c r="F3629" s="35"/>
    </row>
    <row r="3630" spans="6:6">
      <c r="F3630" s="35"/>
    </row>
    <row r="3631" spans="6:6">
      <c r="F3631" s="35"/>
    </row>
    <row r="3632" spans="6:6">
      <c r="F3632" s="35"/>
    </row>
    <row r="3633" spans="6:6">
      <c r="F3633" s="35"/>
    </row>
    <row r="3634" spans="6:6">
      <c r="F3634" s="35"/>
    </row>
    <row r="3635" spans="6:6">
      <c r="F3635" s="35"/>
    </row>
    <row r="3636" spans="6:6">
      <c r="F3636" s="35"/>
    </row>
    <row r="3637" spans="6:6">
      <c r="F3637" s="35"/>
    </row>
    <row r="3638" spans="6:6">
      <c r="F3638" s="35"/>
    </row>
    <row r="3639" spans="6:6">
      <c r="F3639" s="35"/>
    </row>
    <row r="3640" spans="6:6">
      <c r="F3640" s="35"/>
    </row>
    <row r="3641" spans="6:6">
      <c r="F3641" s="35"/>
    </row>
    <row r="3642" spans="6:6">
      <c r="F3642" s="35"/>
    </row>
    <row r="3643" spans="6:6">
      <c r="F3643" s="35"/>
    </row>
    <row r="3644" spans="6:6">
      <c r="F3644" s="35"/>
    </row>
    <row r="3645" spans="6:6">
      <c r="F3645" s="35"/>
    </row>
    <row r="3646" spans="6:6">
      <c r="F3646" s="35"/>
    </row>
    <row r="3647" spans="6:6">
      <c r="F3647" s="35"/>
    </row>
    <row r="3648" spans="6:6">
      <c r="F3648" s="35"/>
    </row>
    <row r="3649" spans="6:6">
      <c r="F3649" s="35"/>
    </row>
    <row r="3650" spans="6:6">
      <c r="F3650" s="35"/>
    </row>
    <row r="3651" spans="6:6">
      <c r="F3651" s="35"/>
    </row>
    <row r="3652" spans="6:6">
      <c r="F3652" s="35"/>
    </row>
    <row r="3653" spans="6:6">
      <c r="F3653" s="35"/>
    </row>
    <row r="3654" spans="6:6">
      <c r="F3654" s="35"/>
    </row>
    <row r="3655" spans="6:6">
      <c r="F3655" s="35"/>
    </row>
    <row r="3656" spans="6:6">
      <c r="F3656" s="35"/>
    </row>
    <row r="3657" spans="6:6">
      <c r="F3657" s="35"/>
    </row>
    <row r="3658" spans="6:6">
      <c r="F3658" s="35"/>
    </row>
    <row r="3659" spans="6:6">
      <c r="F3659" s="35"/>
    </row>
    <row r="3660" spans="6:6">
      <c r="F3660" s="35"/>
    </row>
    <row r="3661" spans="6:6">
      <c r="F3661" s="35"/>
    </row>
    <row r="3662" spans="6:6">
      <c r="F3662" s="35"/>
    </row>
    <row r="3663" spans="6:6">
      <c r="F3663" s="35"/>
    </row>
    <row r="3664" spans="6:6">
      <c r="F3664" s="35"/>
    </row>
    <row r="3665" spans="6:6">
      <c r="F3665" s="35"/>
    </row>
    <row r="3666" spans="6:6">
      <c r="F3666" s="35"/>
    </row>
    <row r="3667" spans="6:6">
      <c r="F3667" s="35"/>
    </row>
    <row r="3668" spans="6:6">
      <c r="F3668" s="35"/>
    </row>
    <row r="3669" spans="6:6">
      <c r="F3669" s="35"/>
    </row>
    <row r="3670" spans="6:6">
      <c r="F3670" s="35"/>
    </row>
    <row r="3671" spans="6:6">
      <c r="F3671" s="35"/>
    </row>
    <row r="3672" spans="6:6">
      <c r="F3672" s="35"/>
    </row>
    <row r="3673" spans="6:6">
      <c r="F3673" s="35"/>
    </row>
    <row r="3674" spans="6:6">
      <c r="F3674" s="35"/>
    </row>
    <row r="3675" spans="6:6">
      <c r="F3675" s="35"/>
    </row>
    <row r="3676" spans="6:6">
      <c r="F3676" s="35"/>
    </row>
    <row r="3677" spans="6:6">
      <c r="F3677" s="35"/>
    </row>
    <row r="3678" spans="6:6">
      <c r="F3678" s="35"/>
    </row>
    <row r="3679" spans="6:6">
      <c r="F3679" s="35"/>
    </row>
    <row r="3680" spans="6:6">
      <c r="F3680" s="35"/>
    </row>
    <row r="3681" spans="6:6">
      <c r="F3681" s="35"/>
    </row>
    <row r="3682" spans="6:6">
      <c r="F3682" s="35"/>
    </row>
    <row r="3683" spans="6:6">
      <c r="F3683" s="35"/>
    </row>
    <row r="3684" spans="6:6">
      <c r="F3684" s="35"/>
    </row>
    <row r="3685" spans="6:6">
      <c r="F3685" s="35"/>
    </row>
    <row r="3686" spans="6:6">
      <c r="F3686" s="35"/>
    </row>
    <row r="3687" spans="6:6">
      <c r="F3687" s="35"/>
    </row>
    <row r="3688" spans="6:6">
      <c r="F3688" s="35"/>
    </row>
    <row r="3689" spans="6:6">
      <c r="F3689" s="35"/>
    </row>
    <row r="3690" spans="6:6">
      <c r="F3690" s="35"/>
    </row>
    <row r="3691" spans="6:6">
      <c r="F3691" s="35"/>
    </row>
    <row r="3692" spans="6:6">
      <c r="F3692" s="35"/>
    </row>
    <row r="3693" spans="6:6">
      <c r="F3693" s="35"/>
    </row>
    <row r="3694" spans="6:6">
      <c r="F3694" s="35"/>
    </row>
    <row r="3695" spans="6:6">
      <c r="F3695" s="35"/>
    </row>
    <row r="3696" spans="6:6">
      <c r="F3696" s="35"/>
    </row>
    <row r="3697" spans="6:6">
      <c r="F3697" s="35"/>
    </row>
    <row r="3698" spans="6:6">
      <c r="F3698" s="35"/>
    </row>
    <row r="3699" spans="6:6">
      <c r="F3699" s="35"/>
    </row>
    <row r="3700" spans="6:6">
      <c r="F3700" s="35"/>
    </row>
    <row r="3701" spans="6:6">
      <c r="F3701" s="35"/>
    </row>
    <row r="3702" spans="6:6">
      <c r="F3702" s="35"/>
    </row>
    <row r="3703" spans="6:6">
      <c r="F3703" s="35"/>
    </row>
    <row r="3704" spans="6:6">
      <c r="F3704" s="35"/>
    </row>
    <row r="3705" spans="6:6">
      <c r="F3705" s="35"/>
    </row>
    <row r="3706" spans="6:6">
      <c r="F3706" s="35"/>
    </row>
    <row r="3707" spans="6:6">
      <c r="F3707" s="35"/>
    </row>
    <row r="3708" spans="6:6">
      <c r="F3708" s="35"/>
    </row>
    <row r="3709" spans="6:6">
      <c r="F3709" s="35"/>
    </row>
    <row r="3710" spans="6:6">
      <c r="F3710" s="35"/>
    </row>
    <row r="3711" spans="6:6">
      <c r="F3711" s="35"/>
    </row>
    <row r="3712" spans="6:6">
      <c r="F3712" s="35"/>
    </row>
    <row r="3713" spans="6:6">
      <c r="F3713" s="35"/>
    </row>
    <row r="3714" spans="6:6">
      <c r="F3714" s="35"/>
    </row>
    <row r="3715" spans="6:6">
      <c r="F3715" s="35"/>
    </row>
    <row r="3716" spans="6:6">
      <c r="F3716" s="35"/>
    </row>
    <row r="3717" spans="6:6">
      <c r="F3717" s="35"/>
    </row>
    <row r="3718" spans="6:6">
      <c r="F3718" s="35"/>
    </row>
    <row r="3719" spans="6:6">
      <c r="F3719" s="35"/>
    </row>
    <row r="3720" spans="6:6">
      <c r="F3720" s="35"/>
    </row>
    <row r="3721" spans="6:6">
      <c r="F3721" s="35"/>
    </row>
    <row r="3722" spans="6:6">
      <c r="F3722" s="35"/>
    </row>
    <row r="3723" spans="6:6">
      <c r="F3723" s="35"/>
    </row>
    <row r="3724" spans="6:6">
      <c r="F3724" s="35"/>
    </row>
    <row r="3725" spans="6:6">
      <c r="F3725" s="35"/>
    </row>
    <row r="3726" spans="6:6">
      <c r="F3726" s="35"/>
    </row>
    <row r="3727" spans="6:6">
      <c r="F3727" s="35"/>
    </row>
    <row r="3728" spans="6:6">
      <c r="F3728" s="35"/>
    </row>
    <row r="3729" spans="6:6">
      <c r="F3729" s="35"/>
    </row>
    <row r="3730" spans="6:6">
      <c r="F3730" s="35"/>
    </row>
    <row r="3731" spans="6:6">
      <c r="F3731" s="35"/>
    </row>
    <row r="3732" spans="6:6">
      <c r="F3732" s="35"/>
    </row>
    <row r="3733" spans="6:6">
      <c r="F3733" s="35"/>
    </row>
    <row r="3734" spans="6:6">
      <c r="F3734" s="35"/>
    </row>
    <row r="3735" spans="6:6">
      <c r="F3735" s="35"/>
    </row>
    <row r="3736" spans="6:6">
      <c r="F3736" s="35"/>
    </row>
    <row r="3737" spans="6:6">
      <c r="F3737" s="35"/>
    </row>
    <row r="3738" spans="6:6">
      <c r="F3738" s="35"/>
    </row>
    <row r="3739" spans="6:6">
      <c r="F3739" s="35"/>
    </row>
    <row r="3740" spans="6:6">
      <c r="F3740" s="35"/>
    </row>
    <row r="3741" spans="6:6">
      <c r="F3741" s="35"/>
    </row>
    <row r="3742" spans="6:6">
      <c r="F3742" s="35"/>
    </row>
    <row r="3743" spans="6:6">
      <c r="F3743" s="35"/>
    </row>
    <row r="3744" spans="6:6">
      <c r="F3744" s="35"/>
    </row>
    <row r="3745" spans="6:6">
      <c r="F3745" s="35"/>
    </row>
    <row r="3746" spans="6:6">
      <c r="F3746" s="35"/>
    </row>
    <row r="3747" spans="6:6">
      <c r="F3747" s="35"/>
    </row>
    <row r="3748" spans="6:6">
      <c r="F3748" s="35"/>
    </row>
    <row r="3749" spans="6:6">
      <c r="F3749" s="35"/>
    </row>
    <row r="3750" spans="6:6">
      <c r="F3750" s="35"/>
    </row>
    <row r="3751" spans="6:6">
      <c r="F3751" s="35"/>
    </row>
    <row r="3752" spans="6:6">
      <c r="F3752" s="35"/>
    </row>
    <row r="3753" spans="6:6">
      <c r="F3753" s="35"/>
    </row>
    <row r="3754" spans="6:6">
      <c r="F3754" s="35"/>
    </row>
    <row r="3755" spans="6:6">
      <c r="F3755" s="35"/>
    </row>
    <row r="3756" spans="6:6">
      <c r="F3756" s="35"/>
    </row>
    <row r="3757" spans="6:6">
      <c r="F3757" s="35"/>
    </row>
    <row r="3758" spans="6:6">
      <c r="F3758" s="35"/>
    </row>
    <row r="3759" spans="6:6">
      <c r="F3759" s="35"/>
    </row>
    <row r="3760" spans="6:6">
      <c r="F3760" s="35"/>
    </row>
    <row r="3761" spans="6:6">
      <c r="F3761" s="35"/>
    </row>
    <row r="3762" spans="6:6">
      <c r="F3762" s="35"/>
    </row>
    <row r="3763" spans="6:6">
      <c r="F3763" s="35"/>
    </row>
    <row r="3764" spans="6:6">
      <c r="F3764" s="35"/>
    </row>
    <row r="3765" spans="6:6">
      <c r="F3765" s="35"/>
    </row>
    <row r="3766" spans="6:6">
      <c r="F3766" s="35"/>
    </row>
    <row r="3767" spans="6:6">
      <c r="F3767" s="35"/>
    </row>
    <row r="3768" spans="6:6">
      <c r="F3768" s="35"/>
    </row>
    <row r="3769" spans="6:6">
      <c r="F3769" s="35"/>
    </row>
    <row r="3770" spans="6:6">
      <c r="F3770" s="35"/>
    </row>
    <row r="3771" spans="6:6">
      <c r="F3771" s="35"/>
    </row>
    <row r="3772" spans="6:6">
      <c r="F3772" s="35"/>
    </row>
    <row r="3773" spans="6:6">
      <c r="F3773" s="35"/>
    </row>
    <row r="3774" spans="6:6">
      <c r="F3774" s="35"/>
    </row>
    <row r="3775" spans="6:6">
      <c r="F3775" s="35"/>
    </row>
    <row r="3776" spans="6:6">
      <c r="F3776" s="35"/>
    </row>
    <row r="3777" spans="6:6">
      <c r="F3777" s="35"/>
    </row>
    <row r="3778" spans="6:6">
      <c r="F3778" s="35"/>
    </row>
    <row r="3779" spans="6:6">
      <c r="F3779" s="35"/>
    </row>
    <row r="3780" spans="6:6">
      <c r="F3780" s="35"/>
    </row>
    <row r="3781" spans="6:6">
      <c r="F3781" s="35"/>
    </row>
    <row r="3782" spans="6:6">
      <c r="F3782" s="35"/>
    </row>
    <row r="3783" spans="6:6">
      <c r="F3783" s="35"/>
    </row>
    <row r="3784" spans="6:6">
      <c r="F3784" s="35"/>
    </row>
    <row r="3785" spans="6:6">
      <c r="F3785" s="35"/>
    </row>
    <row r="3786" spans="6:6">
      <c r="F3786" s="35"/>
    </row>
    <row r="3787" spans="6:6">
      <c r="F3787" s="35"/>
    </row>
    <row r="3788" spans="6:6">
      <c r="F3788" s="35"/>
    </row>
    <row r="3789" spans="6:6">
      <c r="F3789" s="35"/>
    </row>
    <row r="3790" spans="6:6">
      <c r="F3790" s="35"/>
    </row>
    <row r="3791" spans="6:6">
      <c r="F3791" s="35"/>
    </row>
    <row r="3792" spans="6:6">
      <c r="F3792" s="35"/>
    </row>
    <row r="3793" spans="6:6">
      <c r="F3793" s="35"/>
    </row>
    <row r="3794" spans="6:6">
      <c r="F3794" s="35"/>
    </row>
    <row r="3795" spans="6:6">
      <c r="F3795" s="35"/>
    </row>
    <row r="3796" spans="6:6">
      <c r="F3796" s="35"/>
    </row>
    <row r="3797" spans="6:6">
      <c r="F3797" s="35"/>
    </row>
    <row r="3798" spans="6:6">
      <c r="F3798" s="35"/>
    </row>
    <row r="3799" spans="6:6">
      <c r="F3799" s="35"/>
    </row>
    <row r="3800" spans="6:6">
      <c r="F3800" s="35"/>
    </row>
    <row r="3801" spans="6:6">
      <c r="F3801" s="35"/>
    </row>
    <row r="3802" spans="6:6">
      <c r="F3802" s="35"/>
    </row>
    <row r="3803" spans="6:6">
      <c r="F3803" s="35"/>
    </row>
    <row r="3804" spans="6:6">
      <c r="F3804" s="35"/>
    </row>
    <row r="3805" spans="6:6">
      <c r="F3805" s="35"/>
    </row>
    <row r="3806" spans="6:6">
      <c r="F3806" s="35"/>
    </row>
    <row r="3807" spans="6:6">
      <c r="F3807" s="35"/>
    </row>
    <row r="3808" spans="6:6">
      <c r="F3808" s="35"/>
    </row>
    <row r="3809" spans="6:6">
      <c r="F3809" s="35"/>
    </row>
    <row r="3810" spans="6:6">
      <c r="F3810" s="35"/>
    </row>
    <row r="3811" spans="6:6">
      <c r="F3811" s="35"/>
    </row>
    <row r="3812" spans="6:6">
      <c r="F3812" s="35"/>
    </row>
    <row r="3813" spans="6:6">
      <c r="F3813" s="35"/>
    </row>
    <row r="3814" spans="6:6">
      <c r="F3814" s="35"/>
    </row>
    <row r="3815" spans="6:6">
      <c r="F3815" s="35"/>
    </row>
    <row r="3816" spans="6:6">
      <c r="F3816" s="35"/>
    </row>
    <row r="3817" spans="6:6">
      <c r="F3817" s="35"/>
    </row>
    <row r="3818" spans="6:6">
      <c r="F3818" s="35"/>
    </row>
    <row r="3819" spans="6:6">
      <c r="F3819" s="35"/>
    </row>
    <row r="3820" spans="6:6">
      <c r="F3820" s="35"/>
    </row>
    <row r="3821" spans="6:6">
      <c r="F3821" s="35"/>
    </row>
    <row r="3822" spans="6:6">
      <c r="F3822" s="35"/>
    </row>
    <row r="3823" spans="6:6">
      <c r="F3823" s="35"/>
    </row>
    <row r="3824" spans="6:6">
      <c r="F3824" s="35"/>
    </row>
    <row r="3825" spans="6:6">
      <c r="F3825" s="35"/>
    </row>
    <row r="3826" spans="6:6">
      <c r="F3826" s="35"/>
    </row>
    <row r="3827" spans="6:6">
      <c r="F3827" s="35"/>
    </row>
    <row r="3828" spans="6:6">
      <c r="F3828" s="35"/>
    </row>
    <row r="3829" spans="6:6">
      <c r="F3829" s="35"/>
    </row>
    <row r="3830" spans="6:6">
      <c r="F3830" s="35"/>
    </row>
    <row r="3831" spans="6:6">
      <c r="F3831" s="35"/>
    </row>
    <row r="3832" spans="6:6">
      <c r="F3832" s="35"/>
    </row>
    <row r="3833" spans="6:6">
      <c r="F3833" s="35"/>
    </row>
    <row r="3834" spans="6:6">
      <c r="F3834" s="35"/>
    </row>
    <row r="3835" spans="6:6">
      <c r="F3835" s="35"/>
    </row>
    <row r="3836" spans="6:6">
      <c r="F3836" s="35"/>
    </row>
    <row r="3837" spans="6:6">
      <c r="F3837" s="35"/>
    </row>
    <row r="3838" spans="6:6">
      <c r="F3838" s="35"/>
    </row>
    <row r="3839" spans="6:6">
      <c r="F3839" s="35"/>
    </row>
    <row r="3840" spans="6:6">
      <c r="F3840" s="35"/>
    </row>
    <row r="3841" spans="6:6">
      <c r="F3841" s="35"/>
    </row>
    <row r="3842" spans="6:6">
      <c r="F3842" s="35"/>
    </row>
    <row r="3843" spans="6:6">
      <c r="F3843" s="35"/>
    </row>
    <row r="3844" spans="6:6">
      <c r="F3844" s="35"/>
    </row>
    <row r="3845" spans="6:6">
      <c r="F3845" s="35"/>
    </row>
    <row r="3846" spans="6:6">
      <c r="F3846" s="35"/>
    </row>
    <row r="3847" spans="6:6">
      <c r="F3847" s="35"/>
    </row>
    <row r="3848" spans="6:6">
      <c r="F3848" s="35"/>
    </row>
    <row r="3849" spans="6:6">
      <c r="F3849" s="35"/>
    </row>
    <row r="3850" spans="6:6">
      <c r="F3850" s="35"/>
    </row>
    <row r="3851" spans="6:6">
      <c r="F3851" s="35"/>
    </row>
    <row r="3852" spans="6:6">
      <c r="F3852" s="35"/>
    </row>
    <row r="3853" spans="6:6">
      <c r="F3853" s="35"/>
    </row>
    <row r="3854" spans="6:6">
      <c r="F3854" s="35"/>
    </row>
    <row r="3855" spans="6:6">
      <c r="F3855" s="35"/>
    </row>
    <row r="3856" spans="6:6">
      <c r="F3856" s="35"/>
    </row>
    <row r="3857" spans="6:6">
      <c r="F3857" s="35"/>
    </row>
    <row r="3858" spans="6:6">
      <c r="F3858" s="35"/>
    </row>
    <row r="3859" spans="6:6">
      <c r="F3859" s="35"/>
    </row>
    <row r="3860" spans="6:6">
      <c r="F3860" s="35"/>
    </row>
    <row r="3861" spans="6:6">
      <c r="F3861" s="35"/>
    </row>
    <row r="3862" spans="6:6">
      <c r="F3862" s="35"/>
    </row>
    <row r="3863" spans="6:6">
      <c r="F3863" s="35"/>
    </row>
    <row r="3864" spans="6:6">
      <c r="F3864" s="35"/>
    </row>
    <row r="3865" spans="6:6">
      <c r="F3865" s="35"/>
    </row>
    <row r="3866" spans="6:6">
      <c r="F3866" s="35"/>
    </row>
    <row r="3867" spans="6:6">
      <c r="F3867" s="35"/>
    </row>
    <row r="3868" spans="6:6">
      <c r="F3868" s="35"/>
    </row>
    <row r="3869" spans="6:6">
      <c r="F3869" s="35"/>
    </row>
    <row r="3870" spans="6:6">
      <c r="F3870" s="35"/>
    </row>
    <row r="3871" spans="6:6">
      <c r="F3871" s="35"/>
    </row>
    <row r="3872" spans="6:6">
      <c r="F3872" s="35"/>
    </row>
    <row r="3873" spans="6:6">
      <c r="F3873" s="35"/>
    </row>
    <row r="3874" spans="6:6">
      <c r="F3874" s="35"/>
    </row>
    <row r="3875" spans="6:6">
      <c r="F3875" s="35"/>
    </row>
    <row r="3876" spans="6:6">
      <c r="F3876" s="35"/>
    </row>
    <row r="3877" spans="6:6">
      <c r="F3877" s="35"/>
    </row>
    <row r="3878" spans="6:6">
      <c r="F3878" s="35"/>
    </row>
    <row r="3879" spans="6:6">
      <c r="F3879" s="35"/>
    </row>
    <row r="3880" spans="6:6">
      <c r="F3880" s="35"/>
    </row>
    <row r="3881" spans="6:6">
      <c r="F3881" s="35"/>
    </row>
    <row r="3882" spans="6:6">
      <c r="F3882" s="35"/>
    </row>
    <row r="3883" spans="6:6">
      <c r="F3883" s="35"/>
    </row>
    <row r="3884" spans="6:6">
      <c r="F3884" s="35"/>
    </row>
    <row r="3885" spans="6:6">
      <c r="F3885" s="35"/>
    </row>
    <row r="3886" spans="6:6">
      <c r="F3886" s="35"/>
    </row>
    <row r="3887" spans="6:6">
      <c r="F3887" s="35"/>
    </row>
    <row r="3888" spans="6:6">
      <c r="F3888" s="35"/>
    </row>
    <row r="3889" spans="6:6">
      <c r="F3889" s="35"/>
    </row>
    <row r="3890" spans="6:6">
      <c r="F3890" s="35"/>
    </row>
    <row r="3891" spans="6:6">
      <c r="F3891" s="35"/>
    </row>
    <row r="3892" spans="6:6">
      <c r="F3892" s="35"/>
    </row>
    <row r="3893" spans="6:6">
      <c r="F3893" s="35"/>
    </row>
    <row r="3894" spans="6:6">
      <c r="F3894" s="35"/>
    </row>
    <row r="3895" spans="6:6">
      <c r="F3895" s="35"/>
    </row>
    <row r="3896" spans="6:6">
      <c r="F3896" s="35"/>
    </row>
    <row r="3897" spans="6:6">
      <c r="F3897" s="35"/>
    </row>
    <row r="3898" spans="6:6">
      <c r="F3898" s="35"/>
    </row>
    <row r="3899" spans="6:6">
      <c r="F3899" s="35"/>
    </row>
    <row r="3900" spans="6:6">
      <c r="F3900" s="35"/>
    </row>
    <row r="3901" spans="6:6">
      <c r="F3901" s="35"/>
    </row>
    <row r="3902" spans="6:6">
      <c r="F3902" s="35"/>
    </row>
    <row r="3903" spans="6:6">
      <c r="F3903" s="35"/>
    </row>
    <row r="3904" spans="6:6">
      <c r="F3904" s="35"/>
    </row>
    <row r="3905" spans="6:6">
      <c r="F3905" s="35"/>
    </row>
    <row r="3906" spans="6:6">
      <c r="F3906" s="35"/>
    </row>
    <row r="3907" spans="6:6">
      <c r="F3907" s="35"/>
    </row>
    <row r="3908" spans="6:6">
      <c r="F3908" s="35"/>
    </row>
    <row r="3909" spans="6:6">
      <c r="F3909" s="35"/>
    </row>
    <row r="3910" spans="6:6">
      <c r="F3910" s="35"/>
    </row>
    <row r="3911" spans="6:6">
      <c r="F3911" s="35"/>
    </row>
    <row r="3912" spans="6:6">
      <c r="F3912" s="35"/>
    </row>
    <row r="3913" spans="6:6">
      <c r="F3913" s="35"/>
    </row>
    <row r="3914" spans="6:6">
      <c r="F3914" s="35"/>
    </row>
    <row r="3915" spans="6:6">
      <c r="F3915" s="35"/>
    </row>
    <row r="3916" spans="6:6">
      <c r="F3916" s="35"/>
    </row>
    <row r="3917" spans="6:6">
      <c r="F3917" s="35"/>
    </row>
    <row r="3918" spans="6:6">
      <c r="F3918" s="35"/>
    </row>
    <row r="3919" spans="6:6">
      <c r="F3919" s="35"/>
    </row>
    <row r="3920" spans="6:6">
      <c r="F3920" s="35"/>
    </row>
    <row r="3921" spans="6:6">
      <c r="F3921" s="35"/>
    </row>
    <row r="3922" spans="6:6">
      <c r="F3922" s="35"/>
    </row>
    <row r="3923" spans="6:6">
      <c r="F3923" s="35"/>
    </row>
    <row r="3924" spans="6:6">
      <c r="F3924" s="35"/>
    </row>
    <row r="3925" spans="6:6">
      <c r="F3925" s="35"/>
    </row>
    <row r="3926" spans="6:6">
      <c r="F3926" s="35"/>
    </row>
    <row r="3927" spans="6:6">
      <c r="F3927" s="35"/>
    </row>
    <row r="3928" spans="6:6">
      <c r="F3928" s="35"/>
    </row>
    <row r="3929" spans="6:6">
      <c r="F3929" s="35"/>
    </row>
    <row r="3930" spans="6:6">
      <c r="F3930" s="35"/>
    </row>
    <row r="3931" spans="6:6">
      <c r="F3931" s="35"/>
    </row>
    <row r="3932" spans="6:6">
      <c r="F3932" s="35"/>
    </row>
    <row r="3933" spans="6:6">
      <c r="F3933" s="35"/>
    </row>
    <row r="3934" spans="6:6">
      <c r="F3934" s="35"/>
    </row>
    <row r="3935" spans="6:6">
      <c r="F3935" s="35"/>
    </row>
    <row r="3936" spans="6:6">
      <c r="F3936" s="35"/>
    </row>
    <row r="3937" spans="6:6">
      <c r="F3937" s="35"/>
    </row>
    <row r="3938" spans="6:6">
      <c r="F3938" s="35"/>
    </row>
    <row r="3939" spans="6:6">
      <c r="F3939" s="35"/>
    </row>
    <row r="3940" spans="6:6">
      <c r="F3940" s="35"/>
    </row>
    <row r="3941" spans="6:6">
      <c r="F3941" s="35"/>
    </row>
    <row r="3942" spans="6:6">
      <c r="F3942" s="35"/>
    </row>
    <row r="3943" spans="6:6">
      <c r="F3943" s="35"/>
    </row>
    <row r="3944" spans="6:6">
      <c r="F3944" s="35"/>
    </row>
    <row r="3945" spans="6:6">
      <c r="F3945" s="35"/>
    </row>
    <row r="3946" spans="6:6">
      <c r="F3946" s="35"/>
    </row>
    <row r="3947" spans="6:6">
      <c r="F3947" s="35"/>
    </row>
    <row r="3948" spans="6:6">
      <c r="F3948" s="35"/>
    </row>
    <row r="3949" spans="6:6">
      <c r="F3949" s="35"/>
    </row>
    <row r="3950" spans="6:6">
      <c r="F3950" s="35"/>
    </row>
    <row r="3951" spans="6:6">
      <c r="F3951" s="35"/>
    </row>
    <row r="3952" spans="6:6">
      <c r="F3952" s="35"/>
    </row>
    <row r="3953" spans="6:6">
      <c r="F3953" s="35"/>
    </row>
    <row r="3954" spans="6:6">
      <c r="F3954" s="35"/>
    </row>
    <row r="3955" spans="6:6">
      <c r="F3955" s="35"/>
    </row>
    <row r="3956" spans="6:6">
      <c r="F3956" s="35"/>
    </row>
    <row r="3957" spans="6:6">
      <c r="F3957" s="35"/>
    </row>
    <row r="3958" spans="6:6">
      <c r="F3958" s="35"/>
    </row>
    <row r="3959" spans="6:6">
      <c r="F3959" s="35"/>
    </row>
    <row r="3960" spans="6:6">
      <c r="F3960" s="35"/>
    </row>
    <row r="3961" spans="6:6">
      <c r="F3961" s="35"/>
    </row>
    <row r="3962" spans="6:6">
      <c r="F3962" s="35"/>
    </row>
    <row r="3963" spans="6:6">
      <c r="F3963" s="35"/>
    </row>
    <row r="3964" spans="6:6">
      <c r="F3964" s="35"/>
    </row>
    <row r="3965" spans="6:6">
      <c r="F3965" s="35"/>
    </row>
    <row r="3966" spans="6:6">
      <c r="F3966" s="35"/>
    </row>
    <row r="3967" spans="6:6">
      <c r="F3967" s="35"/>
    </row>
    <row r="3968" spans="6:6">
      <c r="F3968" s="35"/>
    </row>
    <row r="3969" spans="6:6">
      <c r="F3969" s="35"/>
    </row>
    <row r="3970" spans="6:6">
      <c r="F3970" s="35"/>
    </row>
    <row r="3971" spans="6:6">
      <c r="F3971" s="35"/>
    </row>
    <row r="3972" spans="6:6">
      <c r="F3972" s="35"/>
    </row>
    <row r="3973" spans="6:6">
      <c r="F3973" s="35"/>
    </row>
    <row r="3974" spans="6:6">
      <c r="F3974" s="35"/>
    </row>
    <row r="3975" spans="6:6">
      <c r="F3975" s="35"/>
    </row>
    <row r="3976" spans="6:6">
      <c r="F3976" s="35"/>
    </row>
    <row r="3977" spans="6:6">
      <c r="F3977" s="35"/>
    </row>
    <row r="3978" spans="6:6">
      <c r="F3978" s="35"/>
    </row>
    <row r="3979" spans="6:6">
      <c r="F3979" s="35"/>
    </row>
    <row r="3980" spans="6:6">
      <c r="F3980" s="35"/>
    </row>
    <row r="3981" spans="6:6">
      <c r="F3981" s="35"/>
    </row>
    <row r="3982" spans="6:6">
      <c r="F3982" s="35"/>
    </row>
    <row r="3983" spans="6:6">
      <c r="F3983" s="35"/>
    </row>
    <row r="3984" spans="6:6">
      <c r="F3984" s="35"/>
    </row>
    <row r="3985" spans="6:6">
      <c r="F3985" s="35"/>
    </row>
    <row r="3986" spans="6:6">
      <c r="F3986" s="35"/>
    </row>
    <row r="3987" spans="6:6">
      <c r="F3987" s="35"/>
    </row>
    <row r="3988" spans="6:6">
      <c r="F3988" s="35"/>
    </row>
    <row r="3989" spans="6:6">
      <c r="F3989" s="35"/>
    </row>
    <row r="3990" spans="6:6">
      <c r="F3990" s="35"/>
    </row>
    <row r="3991" spans="6:6">
      <c r="F3991" s="35"/>
    </row>
    <row r="3992" spans="6:6">
      <c r="F3992" s="35"/>
    </row>
    <row r="3993" spans="6:6">
      <c r="F3993" s="35"/>
    </row>
    <row r="3994" spans="6:6">
      <c r="F3994" s="35"/>
    </row>
    <row r="3995" spans="6:6">
      <c r="F3995" s="35"/>
    </row>
    <row r="3996" spans="6:6">
      <c r="F3996" s="35"/>
    </row>
    <row r="3997" spans="6:6">
      <c r="F3997" s="35"/>
    </row>
    <row r="3998" spans="6:6">
      <c r="F3998" s="35"/>
    </row>
    <row r="3999" spans="6:6">
      <c r="F3999" s="35"/>
    </row>
    <row r="4000" spans="6:6">
      <c r="F4000" s="35"/>
    </row>
    <row r="4001" spans="6:6">
      <c r="F4001" s="35"/>
    </row>
    <row r="4002" spans="6:6">
      <c r="F4002" s="35"/>
    </row>
    <row r="4003" spans="6:6">
      <c r="F4003" s="35"/>
    </row>
    <row r="4004" spans="6:6">
      <c r="F4004" s="35"/>
    </row>
    <row r="4005" spans="6:6">
      <c r="F4005" s="35"/>
    </row>
    <row r="4006" spans="6:6">
      <c r="F4006" s="35"/>
    </row>
    <row r="4007" spans="6:6">
      <c r="F4007" s="35"/>
    </row>
    <row r="4008" spans="6:6">
      <c r="F4008" s="35"/>
    </row>
    <row r="4009" spans="6:6">
      <c r="F4009" s="35"/>
    </row>
    <row r="4010" spans="6:6">
      <c r="F4010" s="35"/>
    </row>
    <row r="4011" spans="6:6">
      <c r="F4011" s="35"/>
    </row>
    <row r="4012" spans="6:6">
      <c r="F4012" s="35"/>
    </row>
    <row r="4013" spans="6:6">
      <c r="F4013" s="35"/>
    </row>
    <row r="4014" spans="6:6">
      <c r="F4014" s="35"/>
    </row>
    <row r="4015" spans="6:6">
      <c r="F4015" s="35"/>
    </row>
    <row r="4016" spans="6:6">
      <c r="F4016" s="35"/>
    </row>
    <row r="4017" spans="6:6">
      <c r="F4017" s="35"/>
    </row>
    <row r="4018" spans="6:6">
      <c r="F4018" s="35"/>
    </row>
    <row r="4019" spans="6:6">
      <c r="F4019" s="35"/>
    </row>
    <row r="4020" spans="6:6">
      <c r="F4020" s="35"/>
    </row>
    <row r="4021" spans="6:6">
      <c r="F4021" s="35"/>
    </row>
    <row r="4022" spans="6:6">
      <c r="F4022" s="35"/>
    </row>
    <row r="4023" spans="6:6">
      <c r="F4023" s="35"/>
    </row>
    <row r="4024" spans="6:6">
      <c r="F4024" s="35"/>
    </row>
    <row r="4025" spans="6:6">
      <c r="F4025" s="35"/>
    </row>
    <row r="4026" spans="6:6">
      <c r="F4026" s="35"/>
    </row>
    <row r="4027" spans="6:6">
      <c r="F4027" s="35"/>
    </row>
    <row r="4028" spans="6:6">
      <c r="F4028" s="35"/>
    </row>
    <row r="4029" spans="6:6">
      <c r="F4029" s="35"/>
    </row>
    <row r="4030" spans="6:6">
      <c r="F4030" s="35"/>
    </row>
    <row r="4031" spans="6:6">
      <c r="F4031" s="35"/>
    </row>
    <row r="4032" spans="6:6">
      <c r="F4032" s="35"/>
    </row>
    <row r="4033" spans="6:6">
      <c r="F4033" s="35"/>
    </row>
    <row r="4034" spans="6:6">
      <c r="F4034" s="35"/>
    </row>
    <row r="4035" spans="6:6">
      <c r="F4035" s="35"/>
    </row>
    <row r="4036" spans="6:6">
      <c r="F4036" s="35"/>
    </row>
    <row r="4037" spans="6:6">
      <c r="F4037" s="35"/>
    </row>
    <row r="4038" spans="6:6">
      <c r="F4038" s="35"/>
    </row>
    <row r="4039" spans="6:6">
      <c r="F4039" s="35"/>
    </row>
    <row r="4040" spans="6:6">
      <c r="F4040" s="35"/>
    </row>
    <row r="4041" spans="6:6">
      <c r="F4041" s="35"/>
    </row>
    <row r="4042" spans="6:6">
      <c r="F4042" s="35"/>
    </row>
    <row r="4043" spans="6:6">
      <c r="F4043" s="35"/>
    </row>
    <row r="4044" spans="6:6">
      <c r="F4044" s="35"/>
    </row>
    <row r="4045" spans="6:6">
      <c r="F4045" s="35"/>
    </row>
    <row r="4046" spans="6:6">
      <c r="F4046" s="35"/>
    </row>
    <row r="4047" spans="6:6">
      <c r="F4047" s="35"/>
    </row>
    <row r="4048" spans="6:6">
      <c r="F4048" s="35"/>
    </row>
    <row r="4049" spans="6:6">
      <c r="F4049" s="35"/>
    </row>
    <row r="4050" spans="6:6">
      <c r="F4050" s="35"/>
    </row>
    <row r="4051" spans="6:6">
      <c r="F4051" s="35"/>
    </row>
    <row r="4052" spans="6:6">
      <c r="F4052" s="35"/>
    </row>
    <row r="4053" spans="6:6">
      <c r="F4053" s="35"/>
    </row>
    <row r="4054" spans="6:6">
      <c r="F4054" s="35"/>
    </row>
    <row r="4055" spans="6:6">
      <c r="F4055" s="35"/>
    </row>
    <row r="4056" spans="6:6">
      <c r="F4056" s="35"/>
    </row>
    <row r="4057" spans="6:6">
      <c r="F4057" s="35"/>
    </row>
    <row r="4058" spans="6:6">
      <c r="F4058" s="35"/>
    </row>
    <row r="4059" spans="6:6">
      <c r="F4059" s="35"/>
    </row>
    <row r="4060" spans="6:6">
      <c r="F4060" s="35"/>
    </row>
    <row r="4061" spans="6:6">
      <c r="F4061" s="35"/>
    </row>
    <row r="4062" spans="6:6">
      <c r="F4062" s="35"/>
    </row>
    <row r="4063" spans="6:6">
      <c r="F4063" s="35"/>
    </row>
    <row r="4064" spans="6:6">
      <c r="F4064" s="35"/>
    </row>
    <row r="4065" spans="6:6">
      <c r="F4065" s="35"/>
    </row>
    <row r="4066" spans="6:6">
      <c r="F4066" s="35"/>
    </row>
    <row r="4067" spans="6:6">
      <c r="F4067" s="35"/>
    </row>
    <row r="4068" spans="6:6">
      <c r="F4068" s="35"/>
    </row>
    <row r="4069" spans="6:6">
      <c r="F4069" s="35"/>
    </row>
    <row r="4070" spans="6:6">
      <c r="F4070" s="35"/>
    </row>
    <row r="4071" spans="6:6">
      <c r="F4071" s="35"/>
    </row>
    <row r="4072" spans="6:6">
      <c r="F4072" s="35"/>
    </row>
    <row r="4073" spans="6:6">
      <c r="F4073" s="35"/>
    </row>
    <row r="4074" spans="6:6">
      <c r="F4074" s="35"/>
    </row>
    <row r="4075" spans="6:6">
      <c r="F4075" s="35"/>
    </row>
    <row r="4076" spans="6:6">
      <c r="F4076" s="35"/>
    </row>
    <row r="4077" spans="6:6">
      <c r="F4077" s="35"/>
    </row>
    <row r="4078" spans="6:6">
      <c r="F4078" s="35"/>
    </row>
    <row r="4079" spans="6:6">
      <c r="F4079" s="35"/>
    </row>
    <row r="4080" spans="6:6">
      <c r="F4080" s="35"/>
    </row>
    <row r="4081" spans="6:6">
      <c r="F4081" s="35"/>
    </row>
    <row r="4082" spans="6:6">
      <c r="F4082" s="35"/>
    </row>
    <row r="4083" spans="6:6">
      <c r="F4083" s="35"/>
    </row>
    <row r="4084" spans="6:6">
      <c r="F4084" s="35"/>
    </row>
    <row r="4085" spans="6:6">
      <c r="F4085" s="35"/>
    </row>
    <row r="4086" spans="6:6">
      <c r="F4086" s="35"/>
    </row>
    <row r="4087" spans="6:6">
      <c r="F4087" s="35"/>
    </row>
    <row r="4088" spans="6:6">
      <c r="F4088" s="35"/>
    </row>
    <row r="4089" spans="6:6">
      <c r="F4089" s="35"/>
    </row>
    <row r="4090" spans="6:6">
      <c r="F4090" s="35"/>
    </row>
    <row r="4091" spans="6:6">
      <c r="F4091" s="35"/>
    </row>
    <row r="4092" spans="6:6">
      <c r="F4092" s="35"/>
    </row>
    <row r="4093" spans="6:6">
      <c r="F4093" s="35"/>
    </row>
    <row r="4094" spans="6:6">
      <c r="F4094" s="35"/>
    </row>
    <row r="4095" spans="6:6">
      <c r="F4095" s="35"/>
    </row>
    <row r="4096" spans="6:6">
      <c r="F4096" s="35"/>
    </row>
    <row r="4097" spans="6:6">
      <c r="F4097" s="35"/>
    </row>
    <row r="4098" spans="6:6">
      <c r="F4098" s="35"/>
    </row>
    <row r="4099" spans="6:6">
      <c r="F4099" s="35"/>
    </row>
    <row r="4100" spans="6:6">
      <c r="F4100" s="35"/>
    </row>
    <row r="4101" spans="6:6">
      <c r="F4101" s="35"/>
    </row>
    <row r="4102" spans="6:6">
      <c r="F4102" s="35"/>
    </row>
    <row r="4103" spans="6:6">
      <c r="F4103" s="35"/>
    </row>
    <row r="4104" spans="6:6">
      <c r="F4104" s="35"/>
    </row>
    <row r="4105" spans="6:6">
      <c r="F4105" s="35"/>
    </row>
    <row r="4106" spans="6:6">
      <c r="F4106" s="35"/>
    </row>
    <row r="4107" spans="6:6">
      <c r="F4107" s="35"/>
    </row>
    <row r="4108" spans="6:6">
      <c r="F4108" s="35"/>
    </row>
    <row r="4109" spans="6:6">
      <c r="F4109" s="35"/>
    </row>
    <row r="4110" spans="6:6">
      <c r="F4110" s="35"/>
    </row>
    <row r="4111" spans="6:6">
      <c r="F4111" s="35"/>
    </row>
    <row r="4112" spans="6:6">
      <c r="F4112" s="35"/>
    </row>
    <row r="4113" spans="6:6">
      <c r="F4113" s="35"/>
    </row>
    <row r="4114" spans="6:6">
      <c r="F4114" s="35"/>
    </row>
    <row r="4115" spans="6:6">
      <c r="F4115" s="35"/>
    </row>
    <row r="4116" spans="6:6">
      <c r="F4116" s="35"/>
    </row>
    <row r="4117" spans="6:6">
      <c r="F4117" s="35"/>
    </row>
    <row r="4118" spans="6:6">
      <c r="F4118" s="35"/>
    </row>
    <row r="4119" spans="6:6">
      <c r="F4119" s="35"/>
    </row>
    <row r="4120" spans="6:6">
      <c r="F4120" s="35"/>
    </row>
    <row r="4121" spans="6:6">
      <c r="F4121" s="35"/>
    </row>
    <row r="4122" spans="6:6">
      <c r="F4122" s="35"/>
    </row>
    <row r="4123" spans="6:6">
      <c r="F4123" s="35"/>
    </row>
    <row r="4124" spans="6:6">
      <c r="F4124" s="35"/>
    </row>
    <row r="4125" spans="6:6">
      <c r="F4125" s="35"/>
    </row>
    <row r="4126" spans="6:6">
      <c r="F4126" s="35"/>
    </row>
    <row r="4127" spans="6:6">
      <c r="F4127" s="35"/>
    </row>
    <row r="4128" spans="6:6">
      <c r="F4128" s="35"/>
    </row>
    <row r="4129" spans="6:6">
      <c r="F4129" s="35"/>
    </row>
    <row r="4130" spans="6:6">
      <c r="F4130" s="35"/>
    </row>
    <row r="4131" spans="6:6">
      <c r="F4131" s="35"/>
    </row>
    <row r="4132" spans="6:6">
      <c r="F4132" s="35"/>
    </row>
    <row r="4133" spans="6:6">
      <c r="F4133" s="35"/>
    </row>
    <row r="4134" spans="6:6">
      <c r="F4134" s="35"/>
    </row>
    <row r="4135" spans="6:6">
      <c r="F4135" s="35"/>
    </row>
    <row r="4136" spans="6:6">
      <c r="F4136" s="35"/>
    </row>
    <row r="4137" spans="6:6">
      <c r="F4137" s="35"/>
    </row>
    <row r="4138" spans="6:6">
      <c r="F4138" s="35"/>
    </row>
    <row r="4139" spans="6:6">
      <c r="F4139" s="35"/>
    </row>
    <row r="4140" spans="6:6">
      <c r="F4140" s="35"/>
    </row>
    <row r="4141" spans="6:6">
      <c r="F4141" s="35"/>
    </row>
    <row r="4142" spans="6:6">
      <c r="F4142" s="35"/>
    </row>
    <row r="4143" spans="6:6">
      <c r="F4143" s="35"/>
    </row>
    <row r="4144" spans="6:6">
      <c r="F4144" s="35"/>
    </row>
    <row r="4145" spans="6:6">
      <c r="F4145" s="35"/>
    </row>
    <row r="4146" spans="6:6">
      <c r="F4146" s="35"/>
    </row>
    <row r="4147" spans="6:6">
      <c r="F4147" s="35"/>
    </row>
    <row r="4148" spans="6:6">
      <c r="F4148" s="35"/>
    </row>
    <row r="4149" spans="6:6">
      <c r="F4149" s="35"/>
    </row>
    <row r="4150" spans="6:6">
      <c r="F4150" s="35"/>
    </row>
    <row r="4151" spans="6:6">
      <c r="F4151" s="35"/>
    </row>
    <row r="4152" spans="6:6">
      <c r="F4152" s="35"/>
    </row>
    <row r="4153" spans="6:6">
      <c r="F4153" s="35"/>
    </row>
    <row r="4154" spans="6:6">
      <c r="F4154" s="35"/>
    </row>
    <row r="4155" spans="6:6">
      <c r="F4155" s="35"/>
    </row>
    <row r="4156" spans="6:6">
      <c r="F4156" s="35"/>
    </row>
    <row r="4157" spans="6:6">
      <c r="F4157" s="35"/>
    </row>
    <row r="4158" spans="6:6">
      <c r="F4158" s="35"/>
    </row>
    <row r="4159" spans="6:6">
      <c r="F4159" s="35"/>
    </row>
    <row r="4160" spans="6:6">
      <c r="F4160" s="35"/>
    </row>
    <row r="4161" spans="6:6">
      <c r="F4161" s="35"/>
    </row>
    <row r="4162" spans="6:6">
      <c r="F4162" s="35"/>
    </row>
    <row r="4163" spans="6:6">
      <c r="F4163" s="35"/>
    </row>
    <row r="4164" spans="6:6">
      <c r="F4164" s="35"/>
    </row>
    <row r="4165" spans="6:6">
      <c r="F4165" s="35"/>
    </row>
    <row r="4166" spans="6:6">
      <c r="F4166" s="35"/>
    </row>
    <row r="4167" spans="6:6">
      <c r="F4167" s="35"/>
    </row>
    <row r="4168" spans="6:6">
      <c r="F4168" s="35"/>
    </row>
    <row r="4169" spans="6:6">
      <c r="F4169" s="35"/>
    </row>
    <row r="4170" spans="6:6">
      <c r="F4170" s="35"/>
    </row>
    <row r="4171" spans="6:6">
      <c r="F4171" s="35"/>
    </row>
    <row r="4172" spans="6:6">
      <c r="F4172" s="35"/>
    </row>
    <row r="4173" spans="6:6">
      <c r="F4173" s="35"/>
    </row>
    <row r="4174" spans="6:6">
      <c r="F4174" s="35"/>
    </row>
    <row r="4175" spans="6:6">
      <c r="F4175" s="35"/>
    </row>
    <row r="4176" spans="6:6">
      <c r="F4176" s="35"/>
    </row>
    <row r="4177" spans="6:6">
      <c r="F4177" s="35"/>
    </row>
    <row r="4178" spans="6:6">
      <c r="F4178" s="35"/>
    </row>
    <row r="4179" spans="6:6">
      <c r="F4179" s="35"/>
    </row>
    <row r="4180" spans="6:6">
      <c r="F4180" s="35"/>
    </row>
    <row r="4181" spans="6:6">
      <c r="F4181" s="35"/>
    </row>
    <row r="4182" spans="6:6">
      <c r="F4182" s="35"/>
    </row>
    <row r="4183" spans="6:6">
      <c r="F4183" s="35"/>
    </row>
    <row r="4184" spans="6:6">
      <c r="F4184" s="35"/>
    </row>
    <row r="4185" spans="6:6">
      <c r="F4185" s="35"/>
    </row>
    <row r="4186" spans="6:6">
      <c r="F4186" s="35"/>
    </row>
    <row r="4187" spans="6:6">
      <c r="F4187" s="35"/>
    </row>
    <row r="4188" spans="6:6">
      <c r="F4188" s="35"/>
    </row>
    <row r="4189" spans="6:6">
      <c r="F4189" s="35"/>
    </row>
    <row r="4190" spans="6:6">
      <c r="F4190" s="35"/>
    </row>
    <row r="4191" spans="6:6">
      <c r="F4191" s="35"/>
    </row>
    <row r="4192" spans="6:6">
      <c r="F4192" s="35"/>
    </row>
    <row r="4193" spans="6:6">
      <c r="F4193" s="35"/>
    </row>
    <row r="4194" spans="6:6">
      <c r="F4194" s="35"/>
    </row>
    <row r="4195" spans="6:6">
      <c r="F4195" s="35"/>
    </row>
    <row r="4196" spans="6:6">
      <c r="F4196" s="35"/>
    </row>
    <row r="4197" spans="6:6">
      <c r="F4197" s="35"/>
    </row>
    <row r="4198" spans="6:6">
      <c r="F4198" s="35"/>
    </row>
    <row r="4199" spans="6:6">
      <c r="F4199" s="35"/>
    </row>
    <row r="4200" spans="6:6">
      <c r="F4200" s="35"/>
    </row>
    <row r="4201" spans="6:6">
      <c r="F4201" s="35"/>
    </row>
    <row r="4202" spans="6:6">
      <c r="F4202" s="35"/>
    </row>
    <row r="4203" spans="6:6">
      <c r="F4203" s="35"/>
    </row>
    <row r="4204" spans="6:6">
      <c r="F4204" s="35"/>
    </row>
    <row r="4205" spans="6:6">
      <c r="F4205" s="35"/>
    </row>
    <row r="4206" spans="6:6">
      <c r="F4206" s="35"/>
    </row>
    <row r="4207" spans="6:6">
      <c r="F4207" s="35"/>
    </row>
    <row r="4208" spans="6:6">
      <c r="F4208" s="35"/>
    </row>
    <row r="4209" spans="6:6">
      <c r="F4209" s="35"/>
    </row>
    <row r="4210" spans="6:6">
      <c r="F4210" s="35"/>
    </row>
    <row r="4211" spans="6:6">
      <c r="F4211" s="35"/>
    </row>
    <row r="4212" spans="6:6">
      <c r="F4212" s="35"/>
    </row>
    <row r="4213" spans="6:6">
      <c r="F4213" s="35"/>
    </row>
    <row r="4214" spans="6:6">
      <c r="F4214" s="35"/>
    </row>
    <row r="4215" spans="6:6">
      <c r="F4215" s="35"/>
    </row>
    <row r="4216" spans="6:6">
      <c r="F4216" s="35"/>
    </row>
    <row r="4217" spans="6:6">
      <c r="F4217" s="35"/>
    </row>
    <row r="4218" spans="6:6">
      <c r="F4218" s="35"/>
    </row>
    <row r="4219" spans="6:6">
      <c r="F4219" s="35"/>
    </row>
    <row r="4220" spans="6:6">
      <c r="F4220" s="35"/>
    </row>
    <row r="4221" spans="6:6">
      <c r="F4221" s="35"/>
    </row>
    <row r="4222" spans="6:6">
      <c r="F4222" s="35"/>
    </row>
    <row r="4223" spans="6:6">
      <c r="F4223" s="35"/>
    </row>
    <row r="4224" spans="6:6">
      <c r="F4224" s="35"/>
    </row>
    <row r="4225" spans="6:6">
      <c r="F4225" s="35"/>
    </row>
    <row r="4226" spans="6:6">
      <c r="F4226" s="35"/>
    </row>
    <row r="4227" spans="6:6">
      <c r="F4227" s="35"/>
    </row>
    <row r="4228" spans="6:6">
      <c r="F4228" s="35"/>
    </row>
    <row r="4229" spans="6:6">
      <c r="F4229" s="35"/>
    </row>
    <row r="4230" spans="6:6">
      <c r="F4230" s="35"/>
    </row>
    <row r="4231" spans="6:6">
      <c r="F4231" s="35"/>
    </row>
    <row r="4232" spans="6:6">
      <c r="F4232" s="35"/>
    </row>
    <row r="4233" spans="6:6">
      <c r="F4233" s="35"/>
    </row>
    <row r="4234" spans="6:6">
      <c r="F4234" s="35"/>
    </row>
    <row r="4235" spans="6:6">
      <c r="F4235" s="35"/>
    </row>
    <row r="4236" spans="6:6">
      <c r="F4236" s="35"/>
    </row>
    <row r="4237" spans="6:6">
      <c r="F4237" s="35"/>
    </row>
    <row r="4238" spans="6:6">
      <c r="F4238" s="35"/>
    </row>
    <row r="4239" spans="6:6">
      <c r="F4239" s="35"/>
    </row>
    <row r="4240" spans="6:6">
      <c r="F4240" s="35"/>
    </row>
    <row r="4241" spans="6:6">
      <c r="F4241" s="35"/>
    </row>
    <row r="4242" spans="6:6">
      <c r="F4242" s="35"/>
    </row>
    <row r="4243" spans="6:6">
      <c r="F4243" s="35"/>
    </row>
    <row r="4244" spans="6:6">
      <c r="F4244" s="35"/>
    </row>
    <row r="4245" spans="6:6">
      <c r="F4245" s="35"/>
    </row>
    <row r="4246" spans="6:6">
      <c r="F4246" s="35"/>
    </row>
    <row r="4247" spans="6:6">
      <c r="F4247" s="35"/>
    </row>
    <row r="4248" spans="6:6">
      <c r="F4248" s="35"/>
    </row>
    <row r="4249" spans="6:6">
      <c r="F4249" s="35"/>
    </row>
    <row r="4250" spans="6:6">
      <c r="F4250" s="35"/>
    </row>
    <row r="4251" spans="6:6">
      <c r="F4251" s="35"/>
    </row>
    <row r="4252" spans="6:6">
      <c r="F4252" s="35"/>
    </row>
    <row r="4253" spans="6:6">
      <c r="F4253" s="35"/>
    </row>
    <row r="4254" spans="6:6">
      <c r="F4254" s="35"/>
    </row>
    <row r="4255" spans="6:6">
      <c r="F4255" s="35"/>
    </row>
    <row r="4256" spans="6:6">
      <c r="F4256" s="35"/>
    </row>
    <row r="4257" spans="6:6">
      <c r="F4257" s="35"/>
    </row>
    <row r="4258" spans="6:6">
      <c r="F4258" s="35"/>
    </row>
    <row r="4259" spans="6:6">
      <c r="F4259" s="35"/>
    </row>
    <row r="4260" spans="6:6">
      <c r="F4260" s="35"/>
    </row>
    <row r="4261" spans="6:6">
      <c r="F4261" s="35"/>
    </row>
    <row r="4262" spans="6:6">
      <c r="F4262" s="35"/>
    </row>
    <row r="4263" spans="6:6">
      <c r="F4263" s="35"/>
    </row>
    <row r="4264" spans="6:6">
      <c r="F4264" s="35"/>
    </row>
    <row r="4265" spans="6:6">
      <c r="F4265" s="35"/>
    </row>
    <row r="4266" spans="6:6">
      <c r="F4266" s="35"/>
    </row>
    <row r="4267" spans="6:6">
      <c r="F4267" s="35"/>
    </row>
    <row r="4268" spans="6:6">
      <c r="F4268" s="35"/>
    </row>
    <row r="4269" spans="6:6">
      <c r="F4269" s="35"/>
    </row>
    <row r="4270" spans="6:6">
      <c r="F4270" s="35"/>
    </row>
    <row r="4271" spans="6:6">
      <c r="F4271" s="35"/>
    </row>
    <row r="4272" spans="6:6">
      <c r="F4272" s="35"/>
    </row>
    <row r="4273" spans="6:6">
      <c r="F4273" s="35"/>
    </row>
    <row r="4274" spans="6:6">
      <c r="F4274" s="35"/>
    </row>
    <row r="4275" spans="6:6">
      <c r="F4275" s="35"/>
    </row>
    <row r="4276" spans="6:6">
      <c r="F4276" s="35"/>
    </row>
    <row r="4277" spans="6:6">
      <c r="F4277" s="35"/>
    </row>
    <row r="4278" spans="6:6">
      <c r="F4278" s="35"/>
    </row>
    <row r="4279" spans="6:6">
      <c r="F4279" s="35"/>
    </row>
    <row r="4280" spans="6:6">
      <c r="F4280" s="35"/>
    </row>
    <row r="4281" spans="6:6">
      <c r="F4281" s="35"/>
    </row>
    <row r="4282" spans="6:6">
      <c r="F4282" s="35"/>
    </row>
    <row r="4283" spans="6:6">
      <c r="F4283" s="35"/>
    </row>
    <row r="4284" spans="6:6">
      <c r="F4284" s="35"/>
    </row>
    <row r="4285" spans="6:6">
      <c r="F4285" s="35"/>
    </row>
    <row r="4286" spans="6:6">
      <c r="F4286" s="35"/>
    </row>
    <row r="4287" spans="6:6">
      <c r="F4287" s="35"/>
    </row>
    <row r="4288" spans="6:6">
      <c r="F4288" s="35"/>
    </row>
    <row r="4289" spans="6:6">
      <c r="F4289" s="35"/>
    </row>
    <row r="4290" spans="6:6">
      <c r="F4290" s="35"/>
    </row>
    <row r="4291" spans="6:6">
      <c r="F4291" s="35"/>
    </row>
    <row r="4292" spans="6:6">
      <c r="F4292" s="35"/>
    </row>
    <row r="4293" spans="6:6">
      <c r="F4293" s="35"/>
    </row>
    <row r="4294" spans="6:6">
      <c r="F4294" s="35"/>
    </row>
    <row r="4295" spans="6:6">
      <c r="F4295" s="35"/>
    </row>
    <row r="4296" spans="6:6">
      <c r="F4296" s="35"/>
    </row>
    <row r="4297" spans="6:6">
      <c r="F4297" s="35"/>
    </row>
    <row r="4298" spans="6:6">
      <c r="F4298" s="35"/>
    </row>
    <row r="4299" spans="6:6">
      <c r="F4299" s="35"/>
    </row>
    <row r="4300" spans="6:6">
      <c r="F4300" s="35"/>
    </row>
    <row r="4301" spans="6:6">
      <c r="F4301" s="35"/>
    </row>
    <row r="4302" spans="6:6">
      <c r="F4302" s="35"/>
    </row>
    <row r="4303" spans="6:6">
      <c r="F4303" s="35"/>
    </row>
    <row r="4304" spans="6:6">
      <c r="F4304" s="35"/>
    </row>
    <row r="4305" spans="6:6">
      <c r="F4305" s="35"/>
    </row>
    <row r="4306" spans="6:6">
      <c r="F4306" s="35"/>
    </row>
    <row r="4307" spans="6:6">
      <c r="F4307" s="35"/>
    </row>
    <row r="4308" spans="6:6">
      <c r="F4308" s="35"/>
    </row>
    <row r="4309" spans="6:6">
      <c r="F4309" s="35"/>
    </row>
    <row r="4310" spans="6:6">
      <c r="F4310" s="35"/>
    </row>
    <row r="4311" spans="6:6">
      <c r="F4311" s="35"/>
    </row>
    <row r="4312" spans="6:6">
      <c r="F4312" s="35"/>
    </row>
    <row r="4313" spans="6:6">
      <c r="F4313" s="35"/>
    </row>
    <row r="4314" spans="6:6">
      <c r="F4314" s="35"/>
    </row>
    <row r="4315" spans="6:6">
      <c r="F4315" s="35"/>
    </row>
    <row r="4316" spans="6:6">
      <c r="F4316" s="35"/>
    </row>
    <row r="4317" spans="6:6">
      <c r="F4317" s="35"/>
    </row>
    <row r="4318" spans="6:6">
      <c r="F4318" s="35"/>
    </row>
    <row r="4319" spans="6:6">
      <c r="F4319" s="35"/>
    </row>
    <row r="4320" spans="6:6">
      <c r="F4320" s="35"/>
    </row>
    <row r="4321" spans="6:6">
      <c r="F4321" s="35"/>
    </row>
    <row r="4322" spans="6:6">
      <c r="F4322" s="35"/>
    </row>
    <row r="4323" spans="6:6">
      <c r="F4323" s="35"/>
    </row>
    <row r="4324" spans="6:6">
      <c r="F4324" s="35"/>
    </row>
    <row r="4325" spans="6:6">
      <c r="F4325" s="35"/>
    </row>
    <row r="4326" spans="6:6">
      <c r="F4326" s="35"/>
    </row>
    <row r="4327" spans="6:6">
      <c r="F4327" s="35"/>
    </row>
    <row r="4328" spans="6:6">
      <c r="F4328" s="35"/>
    </row>
    <row r="4329" spans="6:6">
      <c r="F4329" s="35"/>
    </row>
    <row r="4330" spans="6:6">
      <c r="F4330" s="35"/>
    </row>
    <row r="4331" spans="6:6">
      <c r="F4331" s="35"/>
    </row>
    <row r="4332" spans="6:6">
      <c r="F4332" s="35"/>
    </row>
    <row r="4333" spans="6:6">
      <c r="F4333" s="35"/>
    </row>
    <row r="4334" spans="6:6">
      <c r="F4334" s="35"/>
    </row>
    <row r="4335" spans="6:6">
      <c r="F4335" s="35"/>
    </row>
    <row r="4336" spans="6:6">
      <c r="F4336" s="35"/>
    </row>
    <row r="4337" spans="6:6">
      <c r="F4337" s="35"/>
    </row>
    <row r="4338" spans="6:6">
      <c r="F4338" s="35"/>
    </row>
    <row r="4339" spans="6:6">
      <c r="F4339" s="35"/>
    </row>
    <row r="4340" spans="6:6">
      <c r="F4340" s="35"/>
    </row>
    <row r="4341" spans="6:6">
      <c r="F4341" s="35"/>
    </row>
    <row r="4342" spans="6:6">
      <c r="F4342" s="35"/>
    </row>
    <row r="4343" spans="6:6">
      <c r="F4343" s="35"/>
    </row>
    <row r="4344" spans="6:6">
      <c r="F4344" s="35"/>
    </row>
    <row r="4345" spans="6:6">
      <c r="F4345" s="35"/>
    </row>
    <row r="4346" spans="6:6">
      <c r="F4346" s="35"/>
    </row>
    <row r="4347" spans="6:6">
      <c r="F4347" s="35"/>
    </row>
    <row r="4348" spans="6:6">
      <c r="F4348" s="35"/>
    </row>
    <row r="4349" spans="6:6">
      <c r="F4349" s="35"/>
    </row>
    <row r="4350" spans="6:6">
      <c r="F4350" s="35"/>
    </row>
    <row r="4351" spans="6:6">
      <c r="F4351" s="35"/>
    </row>
    <row r="4352" spans="6:6">
      <c r="F4352" s="35"/>
    </row>
    <row r="4353" spans="6:6">
      <c r="F4353" s="35"/>
    </row>
    <row r="4354" spans="6:6">
      <c r="F4354" s="35"/>
    </row>
    <row r="4355" spans="6:6">
      <c r="F4355" s="35"/>
    </row>
    <row r="4356" spans="6:6">
      <c r="F4356" s="35"/>
    </row>
    <row r="4357" spans="6:6">
      <c r="F4357" s="35"/>
    </row>
    <row r="4358" spans="6:6">
      <c r="F4358" s="35"/>
    </row>
    <row r="4359" spans="6:6">
      <c r="F4359" s="35"/>
    </row>
    <row r="4360" spans="6:6">
      <c r="F4360" s="35"/>
    </row>
    <row r="4361" spans="6:6">
      <c r="F4361" s="35"/>
    </row>
    <row r="4362" spans="6:6">
      <c r="F4362" s="35"/>
    </row>
    <row r="4363" spans="6:6">
      <c r="F4363" s="35"/>
    </row>
    <row r="4364" spans="6:6">
      <c r="F4364" s="35"/>
    </row>
    <row r="4365" spans="6:6">
      <c r="F4365" s="35"/>
    </row>
    <row r="4366" spans="6:6">
      <c r="F4366" s="35"/>
    </row>
    <row r="4367" spans="6:6">
      <c r="F4367" s="35"/>
    </row>
    <row r="4368" spans="6:6">
      <c r="F4368" s="35"/>
    </row>
    <row r="4369" spans="6:6">
      <c r="F4369" s="35"/>
    </row>
    <row r="4370" spans="6:6">
      <c r="F4370" s="35"/>
    </row>
    <row r="4371" spans="6:6">
      <c r="F4371" s="35"/>
    </row>
    <row r="4372" spans="6:6">
      <c r="F4372" s="35"/>
    </row>
    <row r="4373" spans="6:6">
      <c r="F4373" s="35"/>
    </row>
    <row r="4374" spans="6:6">
      <c r="F4374" s="35"/>
    </row>
    <row r="4375" spans="6:6">
      <c r="F4375" s="35"/>
    </row>
    <row r="4376" spans="6:6">
      <c r="F4376" s="35"/>
    </row>
    <row r="4377" spans="6:6">
      <c r="F4377" s="35"/>
    </row>
    <row r="4378" spans="6:6">
      <c r="F4378" s="35"/>
    </row>
    <row r="4379" spans="6:6">
      <c r="F4379" s="35"/>
    </row>
    <row r="4380" spans="6:6">
      <c r="F4380" s="35"/>
    </row>
    <row r="4381" spans="6:6">
      <c r="F4381" s="35"/>
    </row>
    <row r="4382" spans="6:6">
      <c r="F4382" s="35"/>
    </row>
    <row r="4383" spans="6:6">
      <c r="F4383" s="35"/>
    </row>
    <row r="4384" spans="6:6">
      <c r="F4384" s="35"/>
    </row>
    <row r="4385" spans="6:6">
      <c r="F4385" s="35"/>
    </row>
    <row r="4386" spans="6:6">
      <c r="F4386" s="35"/>
    </row>
    <row r="4387" spans="6:6">
      <c r="F4387" s="35"/>
    </row>
    <row r="4388" spans="6:6">
      <c r="F4388" s="35"/>
    </row>
    <row r="4389" spans="6:6">
      <c r="F4389" s="35"/>
    </row>
    <row r="4390" spans="6:6">
      <c r="F4390" s="35"/>
    </row>
    <row r="4391" spans="6:6">
      <c r="F4391" s="35"/>
    </row>
    <row r="4392" spans="6:6">
      <c r="F4392" s="35"/>
    </row>
    <row r="4393" spans="6:6">
      <c r="F4393" s="35"/>
    </row>
    <row r="4394" spans="6:6">
      <c r="F4394" s="35"/>
    </row>
    <row r="4395" spans="6:6">
      <c r="F4395" s="35"/>
    </row>
    <row r="4396" spans="6:6">
      <c r="F4396" s="35"/>
    </row>
    <row r="4397" spans="6:6">
      <c r="F4397" s="35"/>
    </row>
    <row r="4398" spans="6:6">
      <c r="F4398" s="35"/>
    </row>
    <row r="4399" spans="6:6">
      <c r="F4399" s="35"/>
    </row>
    <row r="4400" spans="6:6">
      <c r="F4400" s="35"/>
    </row>
    <row r="4401" spans="6:6">
      <c r="F4401" s="35"/>
    </row>
    <row r="4402" spans="6:6">
      <c r="F4402" s="35"/>
    </row>
    <row r="4403" spans="6:6">
      <c r="F4403" s="35"/>
    </row>
    <row r="4404" spans="6:6">
      <c r="F4404" s="35"/>
    </row>
    <row r="4405" spans="6:6">
      <c r="F4405" s="35"/>
    </row>
    <row r="4406" spans="6:6">
      <c r="F4406" s="35"/>
    </row>
    <row r="4407" spans="6:6">
      <c r="F4407" s="35"/>
    </row>
    <row r="4408" spans="6:6">
      <c r="F4408" s="35"/>
    </row>
    <row r="4409" spans="6:6">
      <c r="F4409" s="35"/>
    </row>
    <row r="4410" spans="6:6">
      <c r="F4410" s="35"/>
    </row>
    <row r="4411" spans="6:6">
      <c r="F4411" s="35"/>
    </row>
    <row r="4412" spans="6:6">
      <c r="F4412" s="35"/>
    </row>
    <row r="4413" spans="6:6">
      <c r="F4413" s="35"/>
    </row>
    <row r="4414" spans="6:6">
      <c r="F4414" s="35"/>
    </row>
    <row r="4415" spans="6:6">
      <c r="F4415" s="35"/>
    </row>
    <row r="4416" spans="6:6">
      <c r="F4416" s="35"/>
    </row>
    <row r="4417" spans="6:6">
      <c r="F4417" s="35"/>
    </row>
    <row r="4418" spans="6:6">
      <c r="F4418" s="35"/>
    </row>
    <row r="4419" spans="6:6">
      <c r="F4419" s="35"/>
    </row>
    <row r="4420" spans="6:6">
      <c r="F4420" s="35"/>
    </row>
    <row r="4421" spans="6:6">
      <c r="F4421" s="35"/>
    </row>
    <row r="4422" spans="6:6">
      <c r="F4422" s="35"/>
    </row>
    <row r="4423" spans="6:6">
      <c r="F4423" s="35"/>
    </row>
    <row r="4424" spans="6:6">
      <c r="F4424" s="35"/>
    </row>
    <row r="4425" spans="6:6">
      <c r="F4425" s="35"/>
    </row>
    <row r="4426" spans="6:6">
      <c r="F4426" s="35"/>
    </row>
    <row r="4427" spans="6:6">
      <c r="F4427" s="35"/>
    </row>
    <row r="4428" spans="6:6">
      <c r="F4428" s="35"/>
    </row>
    <row r="4429" spans="6:6">
      <c r="F4429" s="35"/>
    </row>
    <row r="4430" spans="6:6">
      <c r="F4430" s="35"/>
    </row>
    <row r="4431" spans="6:6">
      <c r="F4431" s="35"/>
    </row>
    <row r="4432" spans="6:6">
      <c r="F4432" s="35"/>
    </row>
    <row r="4433" spans="6:6">
      <c r="F4433" s="35"/>
    </row>
    <row r="4434" spans="6:6">
      <c r="F4434" s="35"/>
    </row>
    <row r="4435" spans="6:6">
      <c r="F4435" s="35"/>
    </row>
    <row r="4436" spans="6:6">
      <c r="F4436" s="35"/>
    </row>
    <row r="4437" spans="6:6">
      <c r="F4437" s="35"/>
    </row>
    <row r="4438" spans="6:6">
      <c r="F4438" s="35"/>
    </row>
    <row r="4439" spans="6:6">
      <c r="F4439" s="35"/>
    </row>
    <row r="4440" spans="6:6">
      <c r="F4440" s="35"/>
    </row>
    <row r="4441" spans="6:6">
      <c r="F4441" s="35"/>
    </row>
    <row r="4442" spans="6:6">
      <c r="F4442" s="35"/>
    </row>
    <row r="4443" spans="6:6">
      <c r="F4443" s="35"/>
    </row>
    <row r="4444" spans="6:6">
      <c r="F4444" s="35"/>
    </row>
    <row r="4445" spans="6:6">
      <c r="F4445" s="35"/>
    </row>
    <row r="4446" spans="6:6">
      <c r="F4446" s="35"/>
    </row>
    <row r="4447" spans="6:6">
      <c r="F4447" s="35"/>
    </row>
    <row r="4448" spans="6:6">
      <c r="F4448" s="35"/>
    </row>
    <row r="4449" spans="6:6">
      <c r="F4449" s="35"/>
    </row>
    <row r="4450" spans="6:6">
      <c r="F4450" s="35"/>
    </row>
    <row r="4451" spans="6:6">
      <c r="F4451" s="35"/>
    </row>
    <row r="4452" spans="6:6">
      <c r="F4452" s="35"/>
    </row>
    <row r="4453" spans="6:6">
      <c r="F4453" s="35"/>
    </row>
    <row r="4454" spans="6:6">
      <c r="F4454" s="35"/>
    </row>
    <row r="4455" spans="6:6">
      <c r="F4455" s="35"/>
    </row>
    <row r="4456" spans="6:6">
      <c r="F4456" s="35"/>
    </row>
    <row r="4457" spans="6:6">
      <c r="F4457" s="35"/>
    </row>
    <row r="4458" spans="6:6">
      <c r="F4458" s="35"/>
    </row>
    <row r="4459" spans="6:6">
      <c r="F4459" s="35"/>
    </row>
    <row r="4460" spans="6:6">
      <c r="F4460" s="35"/>
    </row>
    <row r="4461" spans="6:6">
      <c r="F4461" s="35"/>
    </row>
    <row r="4462" spans="6:6">
      <c r="F4462" s="35"/>
    </row>
    <row r="4463" spans="6:6">
      <c r="F4463" s="35"/>
    </row>
    <row r="4464" spans="6:6">
      <c r="F4464" s="35"/>
    </row>
    <row r="4465" spans="6:6">
      <c r="F4465" s="35"/>
    </row>
    <row r="4466" spans="6:6">
      <c r="F4466" s="35"/>
    </row>
    <row r="4467" spans="6:6">
      <c r="F4467" s="35"/>
    </row>
    <row r="4468" spans="6:6">
      <c r="F4468" s="35"/>
    </row>
    <row r="4469" spans="6:6">
      <c r="F4469" s="35"/>
    </row>
    <row r="4470" spans="6:6">
      <c r="F4470" s="35"/>
    </row>
    <row r="4471" spans="6:6">
      <c r="F4471" s="35"/>
    </row>
    <row r="4472" spans="6:6">
      <c r="F4472" s="35"/>
    </row>
    <row r="4473" spans="6:6">
      <c r="F4473" s="35"/>
    </row>
    <row r="4474" spans="6:6">
      <c r="F4474" s="35"/>
    </row>
    <row r="4475" spans="6:6">
      <c r="F4475" s="35"/>
    </row>
    <row r="4476" spans="6:6">
      <c r="F4476" s="35"/>
    </row>
    <row r="4477" spans="6:6">
      <c r="F4477" s="35"/>
    </row>
    <row r="4478" spans="6:6">
      <c r="F4478" s="35"/>
    </row>
    <row r="4479" spans="6:6">
      <c r="F4479" s="35"/>
    </row>
    <row r="4480" spans="6:6">
      <c r="F4480" s="35"/>
    </row>
    <row r="4481" spans="6:6">
      <c r="F4481" s="35"/>
    </row>
    <row r="4482" spans="6:6">
      <c r="F4482" s="35"/>
    </row>
    <row r="4483" spans="6:6">
      <c r="F4483" s="35"/>
    </row>
    <row r="4484" spans="6:6">
      <c r="F4484" s="35"/>
    </row>
    <row r="4485" spans="6:6">
      <c r="F4485" s="35"/>
    </row>
    <row r="4486" spans="6:6">
      <c r="F4486" s="35"/>
    </row>
    <row r="4487" spans="6:6">
      <c r="F4487" s="35"/>
    </row>
    <row r="4488" spans="6:6">
      <c r="F4488" s="35"/>
    </row>
    <row r="4489" spans="6:6">
      <c r="F4489" s="35"/>
    </row>
    <row r="4490" spans="6:6">
      <c r="F4490" s="35"/>
    </row>
    <row r="4491" spans="6:6">
      <c r="F4491" s="35"/>
    </row>
    <row r="4492" spans="6:6">
      <c r="F4492" s="35"/>
    </row>
    <row r="4493" spans="6:6">
      <c r="F4493" s="35"/>
    </row>
    <row r="4494" spans="6:6">
      <c r="F4494" s="35"/>
    </row>
    <row r="4495" spans="6:6">
      <c r="F4495" s="35"/>
    </row>
    <row r="4496" spans="6:6">
      <c r="F4496" s="35"/>
    </row>
    <row r="4497" spans="6:6">
      <c r="F4497" s="35"/>
    </row>
    <row r="4498" spans="6:6">
      <c r="F4498" s="35"/>
    </row>
    <row r="4499" spans="6:6">
      <c r="F4499" s="35"/>
    </row>
    <row r="4500" spans="6:6">
      <c r="F4500" s="35"/>
    </row>
    <row r="4501" spans="6:6">
      <c r="F4501" s="35"/>
    </row>
    <row r="4502" spans="6:6">
      <c r="F4502" s="35"/>
    </row>
    <row r="4503" spans="6:6">
      <c r="F4503" s="35"/>
    </row>
    <row r="4504" spans="6:6">
      <c r="F4504" s="35"/>
    </row>
    <row r="4505" spans="6:6">
      <c r="F4505" s="35"/>
    </row>
    <row r="4506" spans="6:6">
      <c r="F4506" s="35"/>
    </row>
    <row r="4507" spans="6:6">
      <c r="F4507" s="35"/>
    </row>
    <row r="4508" spans="6:6">
      <c r="F4508" s="35"/>
    </row>
    <row r="4509" spans="6:6">
      <c r="F4509" s="35"/>
    </row>
    <row r="4510" spans="6:6">
      <c r="F4510" s="35"/>
    </row>
    <row r="4511" spans="6:6">
      <c r="F4511" s="35"/>
    </row>
    <row r="4512" spans="6:6">
      <c r="F4512" s="35"/>
    </row>
    <row r="4513" spans="6:6">
      <c r="F4513" s="35"/>
    </row>
    <row r="4514" spans="6:6">
      <c r="F4514" s="35"/>
    </row>
    <row r="4515" spans="6:6">
      <c r="F4515" s="35"/>
    </row>
    <row r="4516" spans="6:6">
      <c r="F4516" s="35"/>
    </row>
    <row r="4517" spans="6:6">
      <c r="F4517" s="35"/>
    </row>
    <row r="4518" spans="6:6">
      <c r="F4518" s="35"/>
    </row>
    <row r="4519" spans="6:6">
      <c r="F4519" s="35"/>
    </row>
    <row r="4520" spans="6:6">
      <c r="F4520" s="35"/>
    </row>
    <row r="4521" spans="6:6">
      <c r="F4521" s="35"/>
    </row>
    <row r="4522" spans="6:6">
      <c r="F4522" s="35"/>
    </row>
    <row r="4523" spans="6:6">
      <c r="F4523" s="35"/>
    </row>
    <row r="4524" spans="6:6">
      <c r="F4524" s="35"/>
    </row>
    <row r="4525" spans="6:6">
      <c r="F4525" s="35"/>
    </row>
    <row r="4526" spans="6:6">
      <c r="F4526" s="35"/>
    </row>
    <row r="4527" spans="6:6">
      <c r="F4527" s="35"/>
    </row>
    <row r="4528" spans="6:6">
      <c r="F4528" s="35"/>
    </row>
    <row r="4529" spans="6:6">
      <c r="F4529" s="35"/>
    </row>
    <row r="4530" spans="6:6">
      <c r="F4530" s="35"/>
    </row>
    <row r="4531" spans="6:6">
      <c r="F4531" s="35"/>
    </row>
    <row r="4532" spans="6:6">
      <c r="F4532" s="35"/>
    </row>
    <row r="4533" spans="6:6">
      <c r="F4533" s="35"/>
    </row>
    <row r="4534" spans="6:6">
      <c r="F4534" s="35"/>
    </row>
    <row r="4535" spans="6:6">
      <c r="F4535" s="35"/>
    </row>
    <row r="4536" spans="6:6">
      <c r="F4536" s="35"/>
    </row>
    <row r="4537" spans="6:6">
      <c r="F4537" s="35"/>
    </row>
    <row r="4538" spans="6:6">
      <c r="F4538" s="35"/>
    </row>
    <row r="4539" spans="6:6">
      <c r="F4539" s="35"/>
    </row>
    <row r="4540" spans="6:6">
      <c r="F4540" s="35"/>
    </row>
    <row r="4541" spans="6:6">
      <c r="F4541" s="35"/>
    </row>
    <row r="4542" spans="6:6">
      <c r="F4542" s="35"/>
    </row>
    <row r="4543" spans="6:6">
      <c r="F4543" s="35"/>
    </row>
    <row r="4544" spans="6:6">
      <c r="F4544" s="35"/>
    </row>
    <row r="4545" spans="6:6">
      <c r="F4545" s="35"/>
    </row>
    <row r="4546" spans="6:6">
      <c r="F4546" s="35"/>
    </row>
    <row r="4547" spans="6:6">
      <c r="F4547" s="35"/>
    </row>
    <row r="4548" spans="6:6">
      <c r="F4548" s="35"/>
    </row>
    <row r="4549" spans="6:6">
      <c r="F4549" s="35"/>
    </row>
    <row r="4550" spans="6:6">
      <c r="F4550" s="35"/>
    </row>
    <row r="4551" spans="6:6">
      <c r="F4551" s="35"/>
    </row>
    <row r="4552" spans="6:6">
      <c r="F4552" s="35"/>
    </row>
    <row r="4553" spans="6:6">
      <c r="F4553" s="35"/>
    </row>
    <row r="4554" spans="6:6">
      <c r="F4554" s="35"/>
    </row>
    <row r="4555" spans="6:6">
      <c r="F4555" s="35"/>
    </row>
    <row r="4556" spans="6:6">
      <c r="F4556" s="35"/>
    </row>
    <row r="4557" spans="6:6">
      <c r="F4557" s="35"/>
    </row>
    <row r="4558" spans="6:6">
      <c r="F4558" s="35"/>
    </row>
    <row r="4559" spans="6:6">
      <c r="F4559" s="35"/>
    </row>
    <row r="4560" spans="6:6">
      <c r="F4560" s="35"/>
    </row>
    <row r="4561" spans="6:6">
      <c r="F4561" s="35"/>
    </row>
    <row r="4562" spans="6:6">
      <c r="F4562" s="35"/>
    </row>
    <row r="4563" spans="6:6">
      <c r="F4563" s="35"/>
    </row>
    <row r="4564" spans="6:6">
      <c r="F4564" s="35"/>
    </row>
    <row r="4565" spans="6:6">
      <c r="F4565" s="35"/>
    </row>
    <row r="4566" spans="6:6">
      <c r="F4566" s="35"/>
    </row>
    <row r="4567" spans="6:6">
      <c r="F4567" s="35"/>
    </row>
    <row r="4568" spans="6:6">
      <c r="F4568" s="35"/>
    </row>
    <row r="4569" spans="6:6">
      <c r="F4569" s="35"/>
    </row>
    <row r="4570" spans="6:6">
      <c r="F4570" s="35"/>
    </row>
    <row r="4571" spans="6:6">
      <c r="F4571" s="35"/>
    </row>
    <row r="4572" spans="6:6">
      <c r="F4572" s="35"/>
    </row>
    <row r="4573" spans="6:6">
      <c r="F4573" s="35"/>
    </row>
    <row r="4574" spans="6:6">
      <c r="F4574" s="35"/>
    </row>
    <row r="4575" spans="6:6">
      <c r="F4575" s="35"/>
    </row>
    <row r="4576" spans="6:6">
      <c r="F4576" s="35"/>
    </row>
    <row r="4577" spans="6:6">
      <c r="F4577" s="35"/>
    </row>
    <row r="4578" spans="6:6">
      <c r="F4578" s="35"/>
    </row>
    <row r="4579" spans="6:6">
      <c r="F4579" s="35"/>
    </row>
    <row r="4580" spans="6:6">
      <c r="F4580" s="35"/>
    </row>
    <row r="4581" spans="6:6">
      <c r="F4581" s="35"/>
    </row>
    <row r="4582" spans="6:6">
      <c r="F4582" s="35"/>
    </row>
    <row r="4583" spans="6:6">
      <c r="F4583" s="35"/>
    </row>
    <row r="4584" spans="6:6">
      <c r="F4584" s="35"/>
    </row>
    <row r="4585" spans="6:6">
      <c r="F4585" s="35"/>
    </row>
    <row r="4586" spans="6:6">
      <c r="F4586" s="35"/>
    </row>
    <row r="4587" spans="6:6">
      <c r="F4587" s="35"/>
    </row>
    <row r="4588" spans="6:6">
      <c r="F4588" s="35"/>
    </row>
    <row r="4589" spans="6:6">
      <c r="F4589" s="35"/>
    </row>
    <row r="4590" spans="6:6">
      <c r="F4590" s="35"/>
    </row>
    <row r="4591" spans="6:6">
      <c r="F4591" s="35"/>
    </row>
    <row r="4592" spans="6:6">
      <c r="F4592" s="35"/>
    </row>
    <row r="4593" spans="6:6">
      <c r="F4593" s="35"/>
    </row>
    <row r="4594" spans="6:6">
      <c r="F4594" s="35"/>
    </row>
    <row r="4595" spans="6:6">
      <c r="F4595" s="35"/>
    </row>
    <row r="4596" spans="6:6">
      <c r="F4596" s="35"/>
    </row>
    <row r="4597" spans="6:6">
      <c r="F4597" s="35"/>
    </row>
    <row r="4598" spans="6:6">
      <c r="F4598" s="35"/>
    </row>
    <row r="4599" spans="6:6">
      <c r="F4599" s="35"/>
    </row>
    <row r="4600" spans="6:6">
      <c r="F4600" s="35"/>
    </row>
    <row r="4601" spans="6:6">
      <c r="F4601" s="35"/>
    </row>
    <row r="4602" spans="6:6">
      <c r="F4602" s="35"/>
    </row>
    <row r="4603" spans="6:6">
      <c r="F4603" s="35"/>
    </row>
    <row r="4604" spans="6:6">
      <c r="F4604" s="35"/>
    </row>
    <row r="4605" spans="6:6">
      <c r="F4605" s="35"/>
    </row>
    <row r="4606" spans="6:6">
      <c r="F4606" s="35"/>
    </row>
    <row r="4607" spans="6:6">
      <c r="F4607" s="35"/>
    </row>
    <row r="4608" spans="6:6">
      <c r="F4608" s="35"/>
    </row>
    <row r="4609" spans="6:6">
      <c r="F4609" s="35"/>
    </row>
    <row r="4610" spans="6:6">
      <c r="F4610" s="35"/>
    </row>
    <row r="4611" spans="6:6">
      <c r="F4611" s="35"/>
    </row>
    <row r="4612" spans="6:6">
      <c r="F4612" s="35"/>
    </row>
    <row r="4613" spans="6:6">
      <c r="F4613" s="35"/>
    </row>
    <row r="4614" spans="6:6">
      <c r="F4614" s="35"/>
    </row>
    <row r="4615" spans="6:6">
      <c r="F4615" s="35"/>
    </row>
    <row r="4616" spans="6:6">
      <c r="F4616" s="35"/>
    </row>
    <row r="4617" spans="6:6">
      <c r="F4617" s="35"/>
    </row>
    <row r="4618" spans="6:6">
      <c r="F4618" s="35"/>
    </row>
    <row r="4619" spans="6:6">
      <c r="F4619" s="35"/>
    </row>
    <row r="4620" spans="6:6">
      <c r="F4620" s="35"/>
    </row>
    <row r="4621" spans="6:6">
      <c r="F4621" s="35"/>
    </row>
    <row r="4622" spans="6:6">
      <c r="F4622" s="35"/>
    </row>
    <row r="4623" spans="6:6">
      <c r="F4623" s="35"/>
    </row>
    <row r="4624" spans="6:6">
      <c r="F4624" s="35"/>
    </row>
    <row r="4625" spans="6:6">
      <c r="F4625" s="35"/>
    </row>
    <row r="4626" spans="6:6">
      <c r="F4626" s="35"/>
    </row>
    <row r="4627" spans="6:6">
      <c r="F4627" s="35"/>
    </row>
    <row r="4628" spans="6:6">
      <c r="F4628" s="35"/>
    </row>
    <row r="4629" spans="6:6">
      <c r="F4629" s="35"/>
    </row>
    <row r="4630" spans="6:6">
      <c r="F4630" s="35"/>
    </row>
    <row r="4631" spans="6:6">
      <c r="F4631" s="35"/>
    </row>
    <row r="4632" spans="6:6">
      <c r="F4632" s="35"/>
    </row>
    <row r="4633" spans="6:6">
      <c r="F4633" s="35"/>
    </row>
    <row r="4634" spans="6:6">
      <c r="F4634" s="35"/>
    </row>
    <row r="4635" spans="6:6">
      <c r="F4635" s="35"/>
    </row>
    <row r="4636" spans="6:6">
      <c r="F4636" s="35"/>
    </row>
    <row r="4637" spans="6:6">
      <c r="F4637" s="35"/>
    </row>
    <row r="4638" spans="6:6">
      <c r="F4638" s="35"/>
    </row>
    <row r="4639" spans="6:6">
      <c r="F4639" s="35"/>
    </row>
    <row r="4640" spans="6:6">
      <c r="F4640" s="35"/>
    </row>
    <row r="4641" spans="6:6">
      <c r="F4641" s="35"/>
    </row>
    <row r="4642" spans="6:6">
      <c r="F4642" s="35"/>
    </row>
    <row r="4643" spans="6:6">
      <c r="F4643" s="35"/>
    </row>
    <row r="4644" spans="6:6">
      <c r="F4644" s="35"/>
    </row>
    <row r="4645" spans="6:6">
      <c r="F4645" s="35"/>
    </row>
    <row r="4646" spans="6:6">
      <c r="F4646" s="35"/>
    </row>
    <row r="4647" spans="6:6">
      <c r="F4647" s="35"/>
    </row>
    <row r="4648" spans="6:6">
      <c r="F4648" s="35"/>
    </row>
    <row r="4649" spans="6:6">
      <c r="F4649" s="35"/>
    </row>
    <row r="4650" spans="6:6">
      <c r="F4650" s="35"/>
    </row>
    <row r="4651" spans="6:6">
      <c r="F4651" s="35"/>
    </row>
    <row r="4652" spans="6:6">
      <c r="F4652" s="35"/>
    </row>
    <row r="4653" spans="6:6">
      <c r="F4653" s="35"/>
    </row>
    <row r="4654" spans="6:6">
      <c r="F4654" s="35"/>
    </row>
    <row r="4655" spans="6:6">
      <c r="F4655" s="35"/>
    </row>
    <row r="4656" spans="6:6">
      <c r="F4656" s="35"/>
    </row>
    <row r="4657" spans="6:6">
      <c r="F4657" s="35"/>
    </row>
    <row r="4658" spans="6:6">
      <c r="F4658" s="35"/>
    </row>
    <row r="4659" spans="6:6">
      <c r="F4659" s="35"/>
    </row>
    <row r="4660" spans="6:6">
      <c r="F4660" s="35"/>
    </row>
    <row r="4661" spans="6:6">
      <c r="F4661" s="35"/>
    </row>
    <row r="4662" spans="6:6">
      <c r="F4662" s="35"/>
    </row>
    <row r="4663" spans="6:6">
      <c r="F4663" s="35"/>
    </row>
    <row r="4664" spans="6:6">
      <c r="F4664" s="35"/>
    </row>
    <row r="4665" spans="6:6">
      <c r="F4665" s="35"/>
    </row>
    <row r="4666" spans="6:6">
      <c r="F4666" s="35"/>
    </row>
    <row r="4667" spans="6:6">
      <c r="F4667" s="35"/>
    </row>
    <row r="4668" spans="6:6">
      <c r="F4668" s="35"/>
    </row>
    <row r="4669" spans="6:6">
      <c r="F4669" s="35"/>
    </row>
    <row r="4670" spans="6:6">
      <c r="F4670" s="35"/>
    </row>
    <row r="4671" spans="6:6">
      <c r="F4671" s="35"/>
    </row>
    <row r="4672" spans="6:6">
      <c r="F4672" s="35"/>
    </row>
    <row r="4673" spans="6:6">
      <c r="F4673" s="35"/>
    </row>
    <row r="4674" spans="6:6">
      <c r="F4674" s="35"/>
    </row>
    <row r="4675" spans="6:6">
      <c r="F4675" s="35"/>
    </row>
    <row r="4676" spans="6:6">
      <c r="F4676" s="35"/>
    </row>
    <row r="4677" spans="6:6">
      <c r="F4677" s="35"/>
    </row>
    <row r="4678" spans="6:6">
      <c r="F4678" s="35"/>
    </row>
    <row r="4679" spans="6:6">
      <c r="F4679" s="35"/>
    </row>
    <row r="4680" spans="6:6">
      <c r="F4680" s="35"/>
    </row>
    <row r="4681" spans="6:6">
      <c r="F4681" s="35"/>
    </row>
    <row r="4682" spans="6:6">
      <c r="F4682" s="35"/>
    </row>
    <row r="4683" spans="6:6">
      <c r="F4683" s="35"/>
    </row>
    <row r="4684" spans="6:6">
      <c r="F4684" s="35"/>
    </row>
    <row r="4685" spans="6:6">
      <c r="F4685" s="35"/>
    </row>
    <row r="4686" spans="6:6">
      <c r="F4686" s="35"/>
    </row>
    <row r="4687" spans="6:6">
      <c r="F4687" s="35"/>
    </row>
    <row r="4688" spans="6:6">
      <c r="F4688" s="35"/>
    </row>
    <row r="4689" spans="6:6">
      <c r="F4689" s="35"/>
    </row>
    <row r="4690" spans="6:6">
      <c r="F4690" s="35"/>
    </row>
    <row r="4691" spans="6:6">
      <c r="F4691" s="35"/>
    </row>
    <row r="4692" spans="6:6">
      <c r="F4692" s="35"/>
    </row>
    <row r="4693" spans="6:6">
      <c r="F4693" s="35"/>
    </row>
    <row r="4694" spans="6:6">
      <c r="F4694" s="35"/>
    </row>
    <row r="4695" spans="6:6">
      <c r="F4695" s="35"/>
    </row>
    <row r="4696" spans="6:6">
      <c r="F4696" s="35"/>
    </row>
    <row r="4697" spans="6:6">
      <c r="F4697" s="35"/>
    </row>
    <row r="4698" spans="6:6">
      <c r="F4698" s="35"/>
    </row>
    <row r="4699" spans="6:6">
      <c r="F4699" s="35"/>
    </row>
    <row r="4700" spans="6:6">
      <c r="F4700" s="35"/>
    </row>
    <row r="4701" spans="6:6">
      <c r="F4701" s="35"/>
    </row>
    <row r="4702" spans="6:6">
      <c r="F4702" s="35"/>
    </row>
    <row r="4703" spans="6:6">
      <c r="F4703" s="35"/>
    </row>
    <row r="4704" spans="6:6">
      <c r="F4704" s="35"/>
    </row>
    <row r="4705" spans="6:6">
      <c r="F4705" s="35"/>
    </row>
    <row r="4706" spans="6:6">
      <c r="F4706" s="35"/>
    </row>
    <row r="4707" spans="6:6">
      <c r="F4707" s="35"/>
    </row>
    <row r="4708" spans="6:6">
      <c r="F4708" s="35"/>
    </row>
    <row r="4709" spans="6:6">
      <c r="F4709" s="35"/>
    </row>
    <row r="4710" spans="6:6">
      <c r="F4710" s="35"/>
    </row>
    <row r="4711" spans="6:6">
      <c r="F4711" s="35"/>
    </row>
    <row r="4712" spans="6:6">
      <c r="F4712" s="35"/>
    </row>
    <row r="4713" spans="6:6">
      <c r="F4713" s="35"/>
    </row>
    <row r="4714" spans="6:6">
      <c r="F4714" s="35"/>
    </row>
    <row r="4715" spans="6:6">
      <c r="F4715" s="35"/>
    </row>
    <row r="4716" spans="6:6">
      <c r="F4716" s="35"/>
    </row>
    <row r="4717" spans="6:6">
      <c r="F4717" s="35"/>
    </row>
    <row r="4718" spans="6:6">
      <c r="F4718" s="35"/>
    </row>
    <row r="4719" spans="6:6">
      <c r="F4719" s="35"/>
    </row>
    <row r="4720" spans="6:6">
      <c r="F4720" s="35"/>
    </row>
    <row r="4721" spans="6:6">
      <c r="F4721" s="35"/>
    </row>
    <row r="4722" spans="6:6">
      <c r="F4722" s="35"/>
    </row>
    <row r="4723" spans="6:6">
      <c r="F4723" s="35"/>
    </row>
    <row r="4724" spans="6:6">
      <c r="F4724" s="35"/>
    </row>
    <row r="4725" spans="6:6">
      <c r="F4725" s="35"/>
    </row>
    <row r="4726" spans="6:6">
      <c r="F4726" s="35"/>
    </row>
    <row r="4727" spans="6:6">
      <c r="F4727" s="35"/>
    </row>
    <row r="4728" spans="6:6">
      <c r="F4728" s="35"/>
    </row>
    <row r="4729" spans="6:6">
      <c r="F4729" s="35"/>
    </row>
    <row r="4730" spans="6:6">
      <c r="F4730" s="35"/>
    </row>
    <row r="4731" spans="6:6">
      <c r="F4731" s="35"/>
    </row>
    <row r="4732" spans="6:6">
      <c r="F4732" s="35"/>
    </row>
    <row r="4733" spans="6:6">
      <c r="F4733" s="35"/>
    </row>
    <row r="4734" spans="6:6">
      <c r="F4734" s="35"/>
    </row>
    <row r="4735" spans="6:6">
      <c r="F4735" s="35"/>
    </row>
    <row r="4736" spans="6:6">
      <c r="F4736" s="35"/>
    </row>
    <row r="4737" spans="6:6">
      <c r="F4737" s="35"/>
    </row>
    <row r="4738" spans="6:6">
      <c r="F4738" s="35"/>
    </row>
    <row r="4739" spans="6:6">
      <c r="F4739" s="35"/>
    </row>
    <row r="4740" spans="6:6">
      <c r="F4740" s="35"/>
    </row>
    <row r="4741" spans="6:6">
      <c r="F4741" s="35"/>
    </row>
    <row r="4742" spans="6:6">
      <c r="F4742" s="35"/>
    </row>
    <row r="4743" spans="6:6">
      <c r="F4743" s="35"/>
    </row>
    <row r="4744" spans="6:6">
      <c r="F4744" s="35"/>
    </row>
    <row r="4745" spans="6:6">
      <c r="F4745" s="35"/>
    </row>
    <row r="4746" spans="6:6">
      <c r="F4746" s="35"/>
    </row>
    <row r="4747" spans="6:6">
      <c r="F4747" s="35"/>
    </row>
    <row r="4748" spans="6:6">
      <c r="F4748" s="35"/>
    </row>
    <row r="4749" spans="6:6">
      <c r="F4749" s="35"/>
    </row>
    <row r="4750" spans="6:6">
      <c r="F4750" s="35"/>
    </row>
    <row r="4751" spans="6:6">
      <c r="F4751" s="35"/>
    </row>
    <row r="4752" spans="6:6">
      <c r="F4752" s="35"/>
    </row>
    <row r="4753" spans="6:6">
      <c r="F4753" s="35"/>
    </row>
    <row r="4754" spans="6:6">
      <c r="F4754" s="35"/>
    </row>
    <row r="4755" spans="6:6">
      <c r="F4755" s="35"/>
    </row>
    <row r="4756" spans="6:6">
      <c r="F4756" s="35"/>
    </row>
    <row r="4757" spans="6:6">
      <c r="F4757" s="35"/>
    </row>
    <row r="4758" spans="6:6">
      <c r="F4758" s="35"/>
    </row>
    <row r="4759" spans="6:6">
      <c r="F4759" s="35"/>
    </row>
    <row r="4760" spans="6:6">
      <c r="F4760" s="35"/>
    </row>
    <row r="4761" spans="6:6">
      <c r="F4761" s="35"/>
    </row>
    <row r="4762" spans="6:6">
      <c r="F4762" s="35"/>
    </row>
    <row r="4763" spans="6:6">
      <c r="F4763" s="35"/>
    </row>
    <row r="4764" spans="6:6">
      <c r="F4764" s="35"/>
    </row>
    <row r="4765" spans="6:6">
      <c r="F4765" s="35"/>
    </row>
    <row r="4766" spans="6:6">
      <c r="F4766" s="35"/>
    </row>
    <row r="4767" spans="6:6">
      <c r="F4767" s="35"/>
    </row>
    <row r="4768" spans="6:6">
      <c r="F4768" s="35"/>
    </row>
    <row r="4769" spans="6:6">
      <c r="F4769" s="35"/>
    </row>
    <row r="4770" spans="6:6">
      <c r="F4770" s="35"/>
    </row>
    <row r="4771" spans="6:6">
      <c r="F4771" s="35"/>
    </row>
    <row r="4772" spans="6:6">
      <c r="F4772" s="35"/>
    </row>
    <row r="4773" spans="6:6">
      <c r="F4773" s="35"/>
    </row>
    <row r="4774" spans="6:6">
      <c r="F4774" s="35"/>
    </row>
    <row r="4775" spans="6:6">
      <c r="F4775" s="35"/>
    </row>
    <row r="4776" spans="6:6">
      <c r="F4776" s="35"/>
    </row>
    <row r="4777" spans="6:6">
      <c r="F4777" s="35"/>
    </row>
    <row r="4778" spans="6:6">
      <c r="F4778" s="35"/>
    </row>
    <row r="4779" spans="6:6">
      <c r="F4779" s="35"/>
    </row>
    <row r="4780" spans="6:6">
      <c r="F4780" s="35"/>
    </row>
    <row r="4781" spans="6:6">
      <c r="F4781" s="35"/>
    </row>
    <row r="4782" spans="6:6">
      <c r="F4782" s="35"/>
    </row>
    <row r="4783" spans="6:6">
      <c r="F4783" s="35"/>
    </row>
    <row r="4784" spans="6:6">
      <c r="F4784" s="35"/>
    </row>
    <row r="4785" spans="6:6">
      <c r="F4785" s="35"/>
    </row>
    <row r="4786" spans="6:6">
      <c r="F4786" s="35"/>
    </row>
    <row r="4787" spans="6:6">
      <c r="F4787" s="35"/>
    </row>
    <row r="4788" spans="6:6">
      <c r="F4788" s="35"/>
    </row>
    <row r="4789" spans="6:6">
      <c r="F4789" s="35"/>
    </row>
    <row r="4790" spans="6:6">
      <c r="F4790" s="35"/>
    </row>
    <row r="4791" spans="6:6">
      <c r="F4791" s="35"/>
    </row>
    <row r="4792" spans="6:6">
      <c r="F4792" s="35"/>
    </row>
    <row r="4793" spans="6:6">
      <c r="F4793" s="35"/>
    </row>
    <row r="4794" spans="6:6">
      <c r="F4794" s="35"/>
    </row>
    <row r="4795" spans="6:6">
      <c r="F4795" s="35"/>
    </row>
    <row r="4796" spans="6:6">
      <c r="F4796" s="35"/>
    </row>
    <row r="4797" spans="6:6">
      <c r="F4797" s="35"/>
    </row>
    <row r="4798" spans="6:6">
      <c r="F4798" s="35"/>
    </row>
    <row r="4799" spans="6:6">
      <c r="F4799" s="35"/>
    </row>
    <row r="4800" spans="6:6">
      <c r="F4800" s="35"/>
    </row>
    <row r="4801" spans="6:6">
      <c r="F4801" s="35"/>
    </row>
    <row r="4802" spans="6:6">
      <c r="F4802" s="35"/>
    </row>
    <row r="4803" spans="6:6">
      <c r="F4803" s="35"/>
    </row>
    <row r="4804" spans="6:6">
      <c r="F4804" s="35"/>
    </row>
    <row r="4805" spans="6:6">
      <c r="F4805" s="35"/>
    </row>
    <row r="4806" spans="6:6">
      <c r="F4806" s="35"/>
    </row>
    <row r="4807" spans="6:6">
      <c r="F4807" s="35"/>
    </row>
    <row r="4808" spans="6:6">
      <c r="F4808" s="35"/>
    </row>
    <row r="4809" spans="6:6">
      <c r="F4809" s="35"/>
    </row>
    <row r="4810" spans="6:6">
      <c r="F4810" s="35"/>
    </row>
    <row r="4811" spans="6:6">
      <c r="F4811" s="35"/>
    </row>
    <row r="4812" spans="6:6">
      <c r="F4812" s="35"/>
    </row>
    <row r="4813" spans="6:6">
      <c r="F4813" s="35"/>
    </row>
    <row r="4814" spans="6:6">
      <c r="F4814" s="35"/>
    </row>
    <row r="4815" spans="6:6">
      <c r="F4815" s="35"/>
    </row>
    <row r="4816" spans="6:6">
      <c r="F4816" s="35"/>
    </row>
    <row r="4817" spans="6:6">
      <c r="F4817" s="35"/>
    </row>
    <row r="4818" spans="6:6">
      <c r="F4818" s="35"/>
    </row>
    <row r="4819" spans="6:6">
      <c r="F4819" s="35"/>
    </row>
    <row r="4820" spans="6:6">
      <c r="F4820" s="35"/>
    </row>
    <row r="4821" spans="6:6">
      <c r="F4821" s="35"/>
    </row>
    <row r="4822" spans="6:6">
      <c r="F4822" s="35"/>
    </row>
    <row r="4823" spans="6:6">
      <c r="F4823" s="35"/>
    </row>
    <row r="4824" spans="6:6">
      <c r="F4824" s="35"/>
    </row>
    <row r="4825" spans="6:6">
      <c r="F4825" s="35"/>
    </row>
    <row r="4826" spans="6:6">
      <c r="F4826" s="35"/>
    </row>
    <row r="4827" spans="6:6">
      <c r="F4827" s="35"/>
    </row>
    <row r="4828" spans="6:6">
      <c r="F4828" s="35"/>
    </row>
    <row r="4829" spans="6:6">
      <c r="F4829" s="35"/>
    </row>
    <row r="4830" spans="6:6">
      <c r="F4830" s="35"/>
    </row>
    <row r="4831" spans="6:6">
      <c r="F4831" s="35"/>
    </row>
    <row r="4832" spans="6:6">
      <c r="F4832" s="35"/>
    </row>
    <row r="4833" spans="6:6">
      <c r="F4833" s="35"/>
    </row>
    <row r="4834" spans="6:6">
      <c r="F4834" s="35"/>
    </row>
    <row r="4835" spans="6:6">
      <c r="F4835" s="35"/>
    </row>
    <row r="4836" spans="6:6">
      <c r="F4836" s="35"/>
    </row>
    <row r="4837" spans="6:6">
      <c r="F4837" s="35"/>
    </row>
    <row r="4838" spans="6:6">
      <c r="F4838" s="35"/>
    </row>
    <row r="4839" spans="6:6">
      <c r="F4839" s="35"/>
    </row>
    <row r="4840" spans="6:6">
      <c r="F4840" s="35"/>
    </row>
    <row r="4841" spans="6:6">
      <c r="F4841" s="35"/>
    </row>
    <row r="4842" spans="6:6">
      <c r="F4842" s="35"/>
    </row>
    <row r="4843" spans="6:6">
      <c r="F4843" s="35"/>
    </row>
    <row r="4844" spans="6:6">
      <c r="F4844" s="35"/>
    </row>
    <row r="4845" spans="6:6">
      <c r="F4845" s="35"/>
    </row>
    <row r="4846" spans="6:6">
      <c r="F4846" s="35"/>
    </row>
    <row r="4847" spans="6:6">
      <c r="F4847" s="35"/>
    </row>
    <row r="4848" spans="6:6">
      <c r="F4848" s="35"/>
    </row>
    <row r="4849" spans="6:6">
      <c r="F4849" s="35"/>
    </row>
    <row r="4850" spans="6:6">
      <c r="F4850" s="35"/>
    </row>
    <row r="4851" spans="6:6">
      <c r="F4851" s="35"/>
    </row>
    <row r="4852" spans="6:6">
      <c r="F4852" s="35"/>
    </row>
    <row r="4853" spans="6:6">
      <c r="F4853" s="35"/>
    </row>
    <row r="4854" spans="6:6">
      <c r="F4854" s="35"/>
    </row>
    <row r="4855" spans="6:6">
      <c r="F4855" s="35"/>
    </row>
    <row r="4856" spans="6:6">
      <c r="F4856" s="35"/>
    </row>
    <row r="4857" spans="6:6">
      <c r="F4857" s="35"/>
    </row>
    <row r="4858" spans="6:6">
      <c r="F4858" s="35"/>
    </row>
    <row r="4859" spans="6:6">
      <c r="F4859" s="35"/>
    </row>
    <row r="4860" spans="6:6">
      <c r="F4860" s="35"/>
    </row>
    <row r="4861" spans="6:6">
      <c r="F4861" s="35"/>
    </row>
    <row r="4862" spans="6:6">
      <c r="F4862" s="35"/>
    </row>
    <row r="4863" spans="6:6">
      <c r="F4863" s="35"/>
    </row>
    <row r="4864" spans="6:6">
      <c r="F4864" s="35"/>
    </row>
    <row r="4865" spans="6:6">
      <c r="F4865" s="35"/>
    </row>
    <row r="4866" spans="6:6">
      <c r="F4866" s="35"/>
    </row>
    <row r="4867" spans="6:6">
      <c r="F4867" s="35"/>
    </row>
    <row r="4868" spans="6:6">
      <c r="F4868" s="35"/>
    </row>
    <row r="4869" spans="6:6">
      <c r="F4869" s="35"/>
    </row>
    <row r="4870" spans="6:6">
      <c r="F4870" s="35"/>
    </row>
    <row r="4871" spans="6:6">
      <c r="F4871" s="35"/>
    </row>
    <row r="4872" spans="6:6">
      <c r="F4872" s="35"/>
    </row>
    <row r="4873" spans="6:6">
      <c r="F4873" s="35"/>
    </row>
    <row r="4874" spans="6:6">
      <c r="F4874" s="35"/>
    </row>
    <row r="4875" spans="6:6">
      <c r="F4875" s="35"/>
    </row>
    <row r="4876" spans="6:6">
      <c r="F4876" s="35"/>
    </row>
    <row r="4877" spans="6:6">
      <c r="F4877" s="35"/>
    </row>
    <row r="4878" spans="6:6">
      <c r="F4878" s="35"/>
    </row>
    <row r="4879" spans="6:6">
      <c r="F4879" s="35"/>
    </row>
    <row r="4880" spans="6:6">
      <c r="F4880" s="35"/>
    </row>
    <row r="4881" spans="6:6">
      <c r="F4881" s="35"/>
    </row>
    <row r="4882" spans="6:6">
      <c r="F4882" s="35"/>
    </row>
    <row r="4883" spans="6:6">
      <c r="F4883" s="35"/>
    </row>
    <row r="4884" spans="6:6">
      <c r="F4884" s="35"/>
    </row>
    <row r="4885" spans="6:6">
      <c r="F4885" s="35"/>
    </row>
    <row r="4886" spans="6:6">
      <c r="F4886" s="35"/>
    </row>
    <row r="4887" spans="6:6">
      <c r="F4887" s="35"/>
    </row>
    <row r="4888" spans="6:6">
      <c r="F4888" s="35"/>
    </row>
    <row r="4889" spans="6:6">
      <c r="F4889" s="35"/>
    </row>
    <row r="4890" spans="6:6">
      <c r="F4890" s="35"/>
    </row>
    <row r="4891" spans="6:6">
      <c r="F4891" s="35"/>
    </row>
    <row r="4892" spans="6:6">
      <c r="F4892" s="35"/>
    </row>
    <row r="4893" spans="6:6">
      <c r="F4893" s="35"/>
    </row>
    <row r="4894" spans="6:6">
      <c r="F4894" s="35"/>
    </row>
    <row r="4895" spans="6:6">
      <c r="F4895" s="35"/>
    </row>
    <row r="4896" spans="6:6">
      <c r="F4896" s="35"/>
    </row>
    <row r="4897" spans="6:6">
      <c r="F4897" s="35"/>
    </row>
    <row r="4898" spans="6:6">
      <c r="F4898" s="35"/>
    </row>
    <row r="4899" spans="6:6">
      <c r="F4899" s="35"/>
    </row>
    <row r="4900" spans="6:6">
      <c r="F4900" s="35"/>
    </row>
    <row r="4901" spans="6:6">
      <c r="F4901" s="35"/>
    </row>
    <row r="4902" spans="6:6">
      <c r="F4902" s="35"/>
    </row>
    <row r="4903" spans="6:6">
      <c r="F4903" s="35"/>
    </row>
    <row r="4904" spans="6:6">
      <c r="F4904" s="35"/>
    </row>
    <row r="4905" spans="6:6">
      <c r="F4905" s="35"/>
    </row>
    <row r="4906" spans="6:6">
      <c r="F4906" s="35"/>
    </row>
    <row r="4907" spans="6:6">
      <c r="F4907" s="35"/>
    </row>
    <row r="4908" spans="6:6">
      <c r="F4908" s="35"/>
    </row>
    <row r="4909" spans="6:6">
      <c r="F4909" s="35"/>
    </row>
    <row r="4910" spans="6:6">
      <c r="F4910" s="35"/>
    </row>
    <row r="4911" spans="6:6">
      <c r="F4911" s="35"/>
    </row>
    <row r="4912" spans="6:6">
      <c r="F4912" s="35"/>
    </row>
    <row r="4913" spans="6:6">
      <c r="F4913" s="35"/>
    </row>
    <row r="4914" spans="6:6">
      <c r="F4914" s="35"/>
    </row>
    <row r="4915" spans="6:6">
      <c r="F4915" s="35"/>
    </row>
    <row r="4916" spans="6:6">
      <c r="F4916" s="35"/>
    </row>
    <row r="4917" spans="6:6">
      <c r="F4917" s="35"/>
    </row>
    <row r="4918" spans="6:6">
      <c r="F4918" s="35"/>
    </row>
    <row r="4919" spans="6:6">
      <c r="F4919" s="35"/>
    </row>
    <row r="4920" spans="6:6">
      <c r="F4920" s="35"/>
    </row>
    <row r="4921" spans="6:6">
      <c r="F4921" s="35"/>
    </row>
    <row r="4922" spans="6:6">
      <c r="F4922" s="35"/>
    </row>
    <row r="4923" spans="6:6">
      <c r="F4923" s="35"/>
    </row>
    <row r="4924" spans="6:6">
      <c r="F4924" s="35"/>
    </row>
    <row r="4925" spans="6:6">
      <c r="F4925" s="35"/>
    </row>
    <row r="4926" spans="6:6">
      <c r="F4926" s="35"/>
    </row>
    <row r="4927" spans="6:6">
      <c r="F4927" s="35"/>
    </row>
    <row r="4928" spans="6:6">
      <c r="F4928" s="35"/>
    </row>
    <row r="4929" spans="6:6">
      <c r="F4929" s="35"/>
    </row>
    <row r="4930" spans="6:6">
      <c r="F4930" s="35"/>
    </row>
    <row r="4931" spans="6:6">
      <c r="F4931" s="35"/>
    </row>
    <row r="4932" spans="6:6">
      <c r="F4932" s="35"/>
    </row>
    <row r="4933" spans="6:6">
      <c r="F4933" s="35"/>
    </row>
    <row r="4934" spans="6:6">
      <c r="F4934" s="35"/>
    </row>
    <row r="4935" spans="6:6">
      <c r="F4935" s="35"/>
    </row>
    <row r="4936" spans="6:6">
      <c r="F4936" s="35"/>
    </row>
    <row r="4937" spans="6:6">
      <c r="F4937" s="35"/>
    </row>
    <row r="4938" spans="6:6">
      <c r="F4938" s="35"/>
    </row>
    <row r="4939" spans="6:6">
      <c r="F4939" s="35"/>
    </row>
    <row r="4940" spans="6:6">
      <c r="F4940" s="35"/>
    </row>
    <row r="4941" spans="6:6">
      <c r="F4941" s="35"/>
    </row>
    <row r="4942" spans="6:6">
      <c r="F4942" s="35"/>
    </row>
    <row r="4943" spans="6:6">
      <c r="F4943" s="35"/>
    </row>
    <row r="4944" spans="6:6">
      <c r="F4944" s="35"/>
    </row>
    <row r="4945" spans="6:6">
      <c r="F4945" s="35"/>
    </row>
    <row r="4946" spans="6:6">
      <c r="F4946" s="35"/>
    </row>
    <row r="4947" spans="6:6">
      <c r="F4947" s="35"/>
    </row>
    <row r="4948" spans="6:6">
      <c r="F4948" s="35"/>
    </row>
    <row r="4949" spans="6:6">
      <c r="F4949" s="35"/>
    </row>
    <row r="4950" spans="6:6">
      <c r="F4950" s="35"/>
    </row>
    <row r="4951" spans="6:6">
      <c r="F4951" s="35"/>
    </row>
    <row r="4952" spans="6:6">
      <c r="F4952" s="35"/>
    </row>
    <row r="4953" spans="6:6">
      <c r="F4953" s="35"/>
    </row>
    <row r="4954" spans="6:6">
      <c r="F4954" s="35"/>
    </row>
    <row r="4955" spans="6:6">
      <c r="F4955" s="35"/>
    </row>
    <row r="4956" spans="6:6">
      <c r="F4956" s="35"/>
    </row>
    <row r="4957" spans="6:6">
      <c r="F4957" s="35"/>
    </row>
    <row r="4958" spans="6:6">
      <c r="F4958" s="35"/>
    </row>
    <row r="4959" spans="6:6">
      <c r="F4959" s="35"/>
    </row>
    <row r="4960" spans="6:6">
      <c r="F4960" s="35"/>
    </row>
    <row r="4961" spans="6:6">
      <c r="F4961" s="35"/>
    </row>
    <row r="4962" spans="6:6">
      <c r="F4962" s="35"/>
    </row>
    <row r="4963" spans="6:6">
      <c r="F4963" s="35"/>
    </row>
    <row r="4964" spans="6:6">
      <c r="F4964" s="35"/>
    </row>
    <row r="4965" spans="6:6">
      <c r="F4965" s="35"/>
    </row>
    <row r="4966" spans="6:6">
      <c r="F4966" s="35"/>
    </row>
    <row r="4967" spans="6:6">
      <c r="F4967" s="35"/>
    </row>
    <row r="4968" spans="6:6">
      <c r="F4968" s="35"/>
    </row>
    <row r="4969" spans="6:6">
      <c r="F4969" s="35"/>
    </row>
    <row r="4970" spans="6:6">
      <c r="F4970" s="35"/>
    </row>
    <row r="4971" spans="6:6">
      <c r="F4971" s="35"/>
    </row>
    <row r="4972" spans="6:6">
      <c r="F4972" s="35"/>
    </row>
    <row r="4973" spans="6:6">
      <c r="F4973" s="35"/>
    </row>
    <row r="4974" spans="6:6">
      <c r="F4974" s="35"/>
    </row>
    <row r="4975" spans="6:6">
      <c r="F4975" s="35"/>
    </row>
    <row r="4976" spans="6:6">
      <c r="F4976" s="35"/>
    </row>
    <row r="4977" spans="6:6">
      <c r="F4977" s="35"/>
    </row>
    <row r="4978" spans="6:6">
      <c r="F4978" s="35"/>
    </row>
    <row r="4979" spans="6:6">
      <c r="F4979" s="35"/>
    </row>
    <row r="4980" spans="6:6">
      <c r="F4980" s="35"/>
    </row>
    <row r="4981" spans="6:6">
      <c r="F4981" s="35"/>
    </row>
    <row r="4982" spans="6:6">
      <c r="F4982" s="35"/>
    </row>
    <row r="4983" spans="6:6">
      <c r="F4983" s="35"/>
    </row>
    <row r="4984" spans="6:6">
      <c r="F4984" s="35"/>
    </row>
    <row r="4985" spans="6:6">
      <c r="F4985" s="35"/>
    </row>
    <row r="4986" spans="6:6">
      <c r="F4986" s="35"/>
    </row>
    <row r="4987" spans="6:6">
      <c r="F4987" s="35"/>
    </row>
    <row r="4988" spans="6:6">
      <c r="F4988" s="35"/>
    </row>
    <row r="4989" spans="6:6">
      <c r="F4989" s="35"/>
    </row>
    <row r="4990" spans="6:6">
      <c r="F4990" s="35"/>
    </row>
    <row r="4991" spans="6:6">
      <c r="F4991" s="35"/>
    </row>
    <row r="4992" spans="6:6">
      <c r="F4992" s="35"/>
    </row>
    <row r="4993" spans="6:6">
      <c r="F4993" s="35"/>
    </row>
    <row r="4994" spans="6:6">
      <c r="F4994" s="35"/>
    </row>
    <row r="4995" spans="6:6">
      <c r="F4995" s="35"/>
    </row>
    <row r="4996" spans="6:6">
      <c r="F4996" s="35"/>
    </row>
    <row r="4997" spans="6:6">
      <c r="F4997" s="35"/>
    </row>
    <row r="4998" spans="6:6">
      <c r="F4998" s="35"/>
    </row>
    <row r="4999" spans="6:6">
      <c r="F4999" s="35"/>
    </row>
    <row r="5000" spans="6:6">
      <c r="F5000" s="35"/>
    </row>
    <row r="5001" spans="6:6">
      <c r="F5001" s="35"/>
    </row>
    <row r="5002" spans="6:6">
      <c r="F5002" s="35"/>
    </row>
    <row r="5003" spans="6:6">
      <c r="F5003" s="35"/>
    </row>
    <row r="5004" spans="6:6">
      <c r="F5004" s="35"/>
    </row>
    <row r="5005" spans="6:6">
      <c r="F5005" s="35"/>
    </row>
    <row r="5006" spans="6:6">
      <c r="F5006" s="35"/>
    </row>
    <row r="5007" spans="6:6">
      <c r="F5007" s="35"/>
    </row>
    <row r="5008" spans="6:6">
      <c r="F5008" s="35"/>
    </row>
    <row r="5009" spans="6:6">
      <c r="F5009" s="35"/>
    </row>
    <row r="5010" spans="6:6">
      <c r="F5010" s="35"/>
    </row>
    <row r="5011" spans="6:6">
      <c r="F5011" s="35"/>
    </row>
    <row r="5012" spans="6:6">
      <c r="F5012" s="35"/>
    </row>
    <row r="5013" spans="6:6">
      <c r="F5013" s="35"/>
    </row>
    <row r="5014" spans="6:6">
      <c r="F5014" s="35"/>
    </row>
    <row r="5015" spans="6:6">
      <c r="F5015" s="35"/>
    </row>
    <row r="5016" spans="6:6">
      <c r="F5016" s="35"/>
    </row>
    <row r="5017" spans="6:6">
      <c r="F5017" s="35"/>
    </row>
    <row r="5018" spans="6:6">
      <c r="F5018" s="35"/>
    </row>
    <row r="5019" spans="6:6">
      <c r="F5019" s="35"/>
    </row>
    <row r="5020" spans="6:6">
      <c r="F5020" s="35"/>
    </row>
    <row r="5021" spans="6:6">
      <c r="F5021" s="35"/>
    </row>
    <row r="5022" spans="6:6">
      <c r="F5022" s="35"/>
    </row>
    <row r="5023" spans="6:6">
      <c r="F5023" s="35"/>
    </row>
    <row r="5024" spans="6:6">
      <c r="F5024" s="35"/>
    </row>
    <row r="5025" spans="6:6">
      <c r="F5025" s="35"/>
    </row>
    <row r="5026" spans="6:6">
      <c r="F5026" s="35"/>
    </row>
    <row r="5027" spans="6:6">
      <c r="F5027" s="35"/>
    </row>
    <row r="5028" spans="6:6">
      <c r="F5028" s="35"/>
    </row>
    <row r="5029" spans="6:6">
      <c r="F5029" s="35"/>
    </row>
    <row r="5030" spans="6:6">
      <c r="F5030" s="35"/>
    </row>
    <row r="5031" spans="6:6">
      <c r="F5031" s="35"/>
    </row>
    <row r="5032" spans="6:6">
      <c r="F5032" s="35"/>
    </row>
    <row r="5033" spans="6:6">
      <c r="F5033" s="35"/>
    </row>
    <row r="5034" spans="6:6">
      <c r="F5034" s="35"/>
    </row>
    <row r="5035" spans="6:6">
      <c r="F5035" s="35"/>
    </row>
    <row r="5036" spans="6:6">
      <c r="F5036" s="35"/>
    </row>
    <row r="5037" spans="6:6">
      <c r="F5037" s="35"/>
    </row>
    <row r="5038" spans="6:6">
      <c r="F5038" s="35"/>
    </row>
    <row r="5039" spans="6:6">
      <c r="F5039" s="35"/>
    </row>
    <row r="5040" spans="6:6">
      <c r="F5040" s="35"/>
    </row>
    <row r="5041" spans="6:6">
      <c r="F5041" s="35"/>
    </row>
    <row r="5042" spans="6:6">
      <c r="F5042" s="35"/>
    </row>
    <row r="5043" spans="6:6">
      <c r="F5043" s="35"/>
    </row>
    <row r="5044" spans="6:6">
      <c r="F5044" s="35"/>
    </row>
    <row r="5045" spans="6:6">
      <c r="F5045" s="35"/>
    </row>
    <row r="5046" spans="6:6">
      <c r="F5046" s="35"/>
    </row>
    <row r="5047" spans="6:6">
      <c r="F5047" s="35"/>
    </row>
    <row r="5048" spans="6:6">
      <c r="F5048" s="35"/>
    </row>
    <row r="5049" spans="6:6">
      <c r="F5049" s="35"/>
    </row>
    <row r="5050" spans="6:6">
      <c r="F5050" s="35"/>
    </row>
    <row r="5051" spans="6:6">
      <c r="F5051" s="35"/>
    </row>
    <row r="5052" spans="6:6">
      <c r="F5052" s="35"/>
    </row>
    <row r="5053" spans="6:6">
      <c r="F5053" s="35"/>
    </row>
    <row r="5054" spans="6:6">
      <c r="F5054" s="35"/>
    </row>
    <row r="5055" spans="6:6">
      <c r="F5055" s="35"/>
    </row>
    <row r="5056" spans="6:6">
      <c r="F5056" s="35"/>
    </row>
    <row r="5057" spans="6:6">
      <c r="F5057" s="35"/>
    </row>
    <row r="5058" spans="6:6">
      <c r="F5058" s="35"/>
    </row>
    <row r="5059" spans="6:6">
      <c r="F5059" s="35"/>
    </row>
    <row r="5060" spans="6:6">
      <c r="F5060" s="35"/>
    </row>
    <row r="5061" spans="6:6">
      <c r="F5061" s="35"/>
    </row>
    <row r="5062" spans="6:6">
      <c r="F5062" s="35"/>
    </row>
    <row r="5063" spans="6:6">
      <c r="F5063" s="35"/>
    </row>
    <row r="5064" spans="6:6">
      <c r="F5064" s="35"/>
    </row>
    <row r="5065" spans="6:6">
      <c r="F5065" s="35"/>
    </row>
    <row r="5066" spans="6:6">
      <c r="F5066" s="35"/>
    </row>
    <row r="5067" spans="6:6">
      <c r="F5067" s="35"/>
    </row>
    <row r="5068" spans="6:6">
      <c r="F5068" s="35"/>
    </row>
    <row r="5069" spans="6:6">
      <c r="F5069" s="35"/>
    </row>
    <row r="5070" spans="6:6">
      <c r="F5070" s="35"/>
    </row>
    <row r="5071" spans="6:6">
      <c r="F5071" s="35"/>
    </row>
    <row r="5072" spans="6:6">
      <c r="F5072" s="35"/>
    </row>
    <row r="5073" spans="6:6">
      <c r="F5073" s="35"/>
    </row>
    <row r="5074" spans="6:6">
      <c r="F5074" s="35"/>
    </row>
    <row r="5075" spans="6:6">
      <c r="F5075" s="35"/>
    </row>
    <row r="5076" spans="6:6">
      <c r="F5076" s="35"/>
    </row>
    <row r="5077" spans="6:6">
      <c r="F5077" s="35"/>
    </row>
    <row r="5078" spans="6:6">
      <c r="F5078" s="35"/>
    </row>
    <row r="5079" spans="6:6">
      <c r="F5079" s="35"/>
    </row>
    <row r="5080" spans="6:6">
      <c r="F5080" s="35"/>
    </row>
    <row r="5081" spans="6:6">
      <c r="F5081" s="35"/>
    </row>
    <row r="5082" spans="6:6">
      <c r="F5082" s="35"/>
    </row>
    <row r="5083" spans="6:6">
      <c r="F5083" s="35"/>
    </row>
    <row r="5084" spans="6:6">
      <c r="F5084" s="35"/>
    </row>
    <row r="5085" spans="6:6">
      <c r="F5085" s="35"/>
    </row>
    <row r="5086" spans="6:6">
      <c r="F5086" s="35"/>
    </row>
    <row r="5087" spans="6:6">
      <c r="F5087" s="35"/>
    </row>
    <row r="5088" spans="6:6">
      <c r="F5088" s="35"/>
    </row>
    <row r="5089" spans="6:6">
      <c r="F5089" s="35"/>
    </row>
    <row r="5090" spans="6:6">
      <c r="F5090" s="35"/>
    </row>
    <row r="5091" spans="6:6">
      <c r="F5091" s="35"/>
    </row>
    <row r="5092" spans="6:6">
      <c r="F5092" s="35"/>
    </row>
    <row r="5093" spans="6:6">
      <c r="F5093" s="35"/>
    </row>
    <row r="5094" spans="6:6">
      <c r="F5094" s="35"/>
    </row>
    <row r="5095" spans="6:6">
      <c r="F5095" s="35"/>
    </row>
    <row r="5096" spans="6:6">
      <c r="F5096" s="35"/>
    </row>
    <row r="5097" spans="6:6">
      <c r="F5097" s="35"/>
    </row>
    <row r="5098" spans="6:6">
      <c r="F5098" s="35"/>
    </row>
    <row r="5099" spans="6:6">
      <c r="F5099" s="35"/>
    </row>
    <row r="5100" spans="6:6">
      <c r="F5100" s="35"/>
    </row>
    <row r="5101" spans="6:6">
      <c r="F5101" s="35"/>
    </row>
    <row r="5102" spans="6:6">
      <c r="F5102" s="35"/>
    </row>
    <row r="5103" spans="6:6">
      <c r="F5103" s="35"/>
    </row>
    <row r="5104" spans="6:6">
      <c r="F5104" s="35"/>
    </row>
    <row r="5105" spans="6:6">
      <c r="F5105" s="35"/>
    </row>
    <row r="5106" spans="6:6">
      <c r="F5106" s="35"/>
    </row>
    <row r="5107" spans="6:6">
      <c r="F5107" s="35"/>
    </row>
    <row r="5108" spans="6:6">
      <c r="F5108" s="35"/>
    </row>
    <row r="5109" spans="6:6">
      <c r="F5109" s="35"/>
    </row>
    <row r="5110" spans="6:6">
      <c r="F5110" s="35"/>
    </row>
    <row r="5111" spans="6:6">
      <c r="F5111" s="35"/>
    </row>
    <row r="5112" spans="6:6">
      <c r="F5112" s="35"/>
    </row>
    <row r="5113" spans="6:6">
      <c r="F5113" s="35"/>
    </row>
    <row r="5114" spans="6:6">
      <c r="F5114" s="35"/>
    </row>
    <row r="5115" spans="6:6">
      <c r="F5115" s="35"/>
    </row>
    <row r="5116" spans="6:6">
      <c r="F5116" s="35"/>
    </row>
    <row r="5117" spans="6:6">
      <c r="F5117" s="35"/>
    </row>
    <row r="5118" spans="6:6">
      <c r="F5118" s="35"/>
    </row>
    <row r="5119" spans="6:6">
      <c r="F5119" s="35"/>
    </row>
    <row r="5120" spans="6:6">
      <c r="F5120" s="35"/>
    </row>
    <row r="5121" spans="6:6">
      <c r="F5121" s="35"/>
    </row>
    <row r="5122" spans="6:6">
      <c r="F5122" s="35"/>
    </row>
    <row r="5123" spans="6:6">
      <c r="F5123" s="35"/>
    </row>
    <row r="5124" spans="6:6">
      <c r="F5124" s="35"/>
    </row>
    <row r="5125" spans="6:6">
      <c r="F5125" s="35"/>
    </row>
    <row r="5126" spans="6:6">
      <c r="F5126" s="35"/>
    </row>
    <row r="5127" spans="6:6">
      <c r="F5127" s="35"/>
    </row>
    <row r="5128" spans="6:6">
      <c r="F5128" s="35"/>
    </row>
    <row r="5129" spans="6:6">
      <c r="F5129" s="35"/>
    </row>
    <row r="5130" spans="6:6">
      <c r="F5130" s="35"/>
    </row>
    <row r="5131" spans="6:6">
      <c r="F5131" s="35"/>
    </row>
    <row r="5132" spans="6:6">
      <c r="F5132" s="35"/>
    </row>
    <row r="5133" spans="6:6">
      <c r="F5133" s="35"/>
    </row>
    <row r="5134" spans="6:6">
      <c r="F5134" s="35"/>
    </row>
    <row r="5135" spans="6:6">
      <c r="F5135" s="35"/>
    </row>
    <row r="5136" spans="6:6">
      <c r="F5136" s="35"/>
    </row>
    <row r="5137" spans="6:6">
      <c r="F5137" s="35"/>
    </row>
    <row r="5138" spans="6:6">
      <c r="F5138" s="35"/>
    </row>
    <row r="5139" spans="6:6">
      <c r="F5139" s="35"/>
    </row>
    <row r="5140" spans="6:6">
      <c r="F5140" s="35"/>
    </row>
    <row r="5141" spans="6:6">
      <c r="F5141" s="35"/>
    </row>
    <row r="5142" spans="6:6">
      <c r="F5142" s="35"/>
    </row>
    <row r="5143" spans="6:6">
      <c r="F5143" s="35"/>
    </row>
    <row r="5144" spans="6:6">
      <c r="F5144" s="35"/>
    </row>
    <row r="5145" spans="6:6">
      <c r="F5145" s="35"/>
    </row>
    <row r="5146" spans="6:6">
      <c r="F5146" s="35"/>
    </row>
    <row r="5147" spans="6:6">
      <c r="F5147" s="35"/>
    </row>
    <row r="5148" spans="6:6">
      <c r="F5148" s="35"/>
    </row>
    <row r="5149" spans="6:6">
      <c r="F5149" s="35"/>
    </row>
    <row r="5150" spans="6:6">
      <c r="F5150" s="35"/>
    </row>
    <row r="5151" spans="6:6">
      <c r="F5151" s="35"/>
    </row>
    <row r="5152" spans="6:6">
      <c r="F5152" s="35"/>
    </row>
    <row r="5153" spans="6:6">
      <c r="F5153" s="35"/>
    </row>
    <row r="5154" spans="6:6">
      <c r="F5154" s="35"/>
    </row>
    <row r="5155" spans="6:6">
      <c r="F5155" s="35"/>
    </row>
    <row r="5156" spans="6:6">
      <c r="F5156" s="35"/>
    </row>
    <row r="5157" spans="6:6">
      <c r="F5157" s="35"/>
    </row>
    <row r="5158" spans="6:6">
      <c r="F5158" s="35"/>
    </row>
    <row r="5159" spans="6:6">
      <c r="F5159" s="35"/>
    </row>
    <row r="5160" spans="6:6">
      <c r="F5160" s="35"/>
    </row>
    <row r="5161" spans="6:6">
      <c r="F5161" s="35"/>
    </row>
    <row r="5162" spans="6:6">
      <c r="F5162" s="35"/>
    </row>
    <row r="5163" spans="6:6">
      <c r="F5163" s="35"/>
    </row>
    <row r="5164" spans="6:6">
      <c r="F5164" s="35"/>
    </row>
    <row r="5165" spans="6:6">
      <c r="F5165" s="35"/>
    </row>
    <row r="5166" spans="6:6">
      <c r="F5166" s="35"/>
    </row>
    <row r="5167" spans="6:6">
      <c r="F5167" s="35"/>
    </row>
    <row r="5168" spans="6:6">
      <c r="F5168" s="35"/>
    </row>
    <row r="5169" spans="6:6">
      <c r="F5169" s="35"/>
    </row>
    <row r="5170" spans="6:6">
      <c r="F5170" s="35"/>
    </row>
    <row r="5171" spans="6:6">
      <c r="F5171" s="35"/>
    </row>
    <row r="5172" spans="6:6">
      <c r="F5172" s="35"/>
    </row>
    <row r="5173" spans="6:6">
      <c r="F5173" s="35"/>
    </row>
    <row r="5174" spans="6:6">
      <c r="F5174" s="35"/>
    </row>
    <row r="5175" spans="6:6">
      <c r="F5175" s="35"/>
    </row>
    <row r="5176" spans="6:6">
      <c r="F5176" s="35"/>
    </row>
    <row r="5177" spans="6:6">
      <c r="F5177" s="35"/>
    </row>
    <row r="5178" spans="6:6">
      <c r="F5178" s="35"/>
    </row>
    <row r="5179" spans="6:6">
      <c r="F5179" s="35"/>
    </row>
    <row r="5180" spans="6:6">
      <c r="F5180" s="35"/>
    </row>
    <row r="5181" spans="6:6">
      <c r="F5181" s="35"/>
    </row>
    <row r="5182" spans="6:6">
      <c r="F5182" s="35"/>
    </row>
    <row r="5183" spans="6:6">
      <c r="F5183" s="35"/>
    </row>
    <row r="5184" spans="6:6">
      <c r="F5184" s="35"/>
    </row>
    <row r="5185" spans="6:6">
      <c r="F5185" s="35"/>
    </row>
    <row r="5186" spans="6:6">
      <c r="F5186" s="35"/>
    </row>
    <row r="5187" spans="6:6">
      <c r="F5187" s="35"/>
    </row>
    <row r="5188" spans="6:6">
      <c r="F5188" s="35"/>
    </row>
    <row r="5189" spans="6:6">
      <c r="F5189" s="35"/>
    </row>
    <row r="5190" spans="6:6">
      <c r="F5190" s="35"/>
    </row>
    <row r="5191" spans="6:6">
      <c r="F5191" s="35"/>
    </row>
    <row r="5192" spans="6:6">
      <c r="F5192" s="35"/>
    </row>
    <row r="5193" spans="6:6">
      <c r="F5193" s="35"/>
    </row>
    <row r="5194" spans="6:6">
      <c r="F5194" s="35"/>
    </row>
    <row r="5195" spans="6:6">
      <c r="F5195" s="35"/>
    </row>
    <row r="5196" spans="6:6">
      <c r="F5196" s="35"/>
    </row>
    <row r="5197" spans="6:6">
      <c r="F5197" s="35"/>
    </row>
    <row r="5198" spans="6:6">
      <c r="F5198" s="35"/>
    </row>
    <row r="5199" spans="6:6">
      <c r="F5199" s="35"/>
    </row>
    <row r="5200" spans="6:6">
      <c r="F5200" s="35"/>
    </row>
    <row r="5201" spans="6:6">
      <c r="F5201" s="35"/>
    </row>
    <row r="5202" spans="6:6">
      <c r="F5202" s="35"/>
    </row>
    <row r="5203" spans="6:6">
      <c r="F5203" s="35"/>
    </row>
    <row r="5204" spans="6:6">
      <c r="F5204" s="35"/>
    </row>
    <row r="5205" spans="6:6">
      <c r="F5205" s="35"/>
    </row>
    <row r="5206" spans="6:6">
      <c r="F5206" s="35"/>
    </row>
    <row r="5207" spans="6:6">
      <c r="F5207" s="35"/>
    </row>
    <row r="5208" spans="6:6">
      <c r="F5208" s="35"/>
    </row>
    <row r="5209" spans="6:6">
      <c r="F5209" s="35"/>
    </row>
    <row r="5210" spans="6:6">
      <c r="F5210" s="35"/>
    </row>
    <row r="5211" spans="6:6">
      <c r="F5211" s="35"/>
    </row>
    <row r="5212" spans="6:6">
      <c r="F5212" s="35"/>
    </row>
    <row r="5213" spans="6:6">
      <c r="F5213" s="35"/>
    </row>
    <row r="5214" spans="6:6">
      <c r="F5214" s="35"/>
    </row>
    <row r="5215" spans="6:6">
      <c r="F5215" s="35"/>
    </row>
    <row r="5216" spans="6:6">
      <c r="F5216" s="35"/>
    </row>
    <row r="5217" spans="6:6">
      <c r="F5217" s="35"/>
    </row>
    <row r="5218" spans="6:6">
      <c r="F5218" s="35"/>
    </row>
    <row r="5219" spans="6:6">
      <c r="F5219" s="35"/>
    </row>
    <row r="5220" spans="6:6">
      <c r="F5220" s="35"/>
    </row>
    <row r="5221" spans="6:6">
      <c r="F5221" s="35"/>
    </row>
    <row r="5222" spans="6:6">
      <c r="F5222" s="35"/>
    </row>
    <row r="5223" spans="6:6">
      <c r="F5223" s="35"/>
    </row>
    <row r="5224" spans="6:6">
      <c r="F5224" s="35"/>
    </row>
    <row r="5225" spans="6:6">
      <c r="F5225" s="35"/>
    </row>
    <row r="5226" spans="6:6">
      <c r="F5226" s="35"/>
    </row>
    <row r="5227" spans="6:6">
      <c r="F5227" s="35"/>
    </row>
    <row r="5228" spans="6:6">
      <c r="F5228" s="35"/>
    </row>
    <row r="5229" spans="6:6">
      <c r="F5229" s="35"/>
    </row>
    <row r="5230" spans="6:6">
      <c r="F5230" s="35"/>
    </row>
    <row r="5231" spans="6:6">
      <c r="F5231" s="35"/>
    </row>
    <row r="5232" spans="6:6">
      <c r="F5232" s="35"/>
    </row>
    <row r="5233" spans="6:6">
      <c r="F5233" s="35"/>
    </row>
    <row r="5234" spans="6:6">
      <c r="F5234" s="35"/>
    </row>
    <row r="5235" spans="6:6">
      <c r="F5235" s="35"/>
    </row>
    <row r="5236" spans="6:6">
      <c r="F5236" s="35"/>
    </row>
    <row r="5237" spans="6:6">
      <c r="F5237" s="35"/>
    </row>
    <row r="5238" spans="6:6">
      <c r="F5238" s="35"/>
    </row>
    <row r="5239" spans="6:6">
      <c r="F5239" s="35"/>
    </row>
    <row r="5240" spans="6:6">
      <c r="F5240" s="35"/>
    </row>
    <row r="5241" spans="6:6">
      <c r="F5241" s="35"/>
    </row>
    <row r="5242" spans="6:6">
      <c r="F5242" s="35"/>
    </row>
    <row r="5243" spans="6:6">
      <c r="F5243" s="35"/>
    </row>
    <row r="5244" spans="6:6">
      <c r="F5244" s="35"/>
    </row>
    <row r="5245" spans="6:6">
      <c r="F5245" s="35"/>
    </row>
    <row r="5246" spans="6:6">
      <c r="F5246" s="35"/>
    </row>
    <row r="5247" spans="6:6">
      <c r="F5247" s="35"/>
    </row>
    <row r="5248" spans="6:6">
      <c r="F5248" s="35"/>
    </row>
    <row r="5249" spans="6:6">
      <c r="F5249" s="35"/>
    </row>
    <row r="5250" spans="6:6">
      <c r="F5250" s="35"/>
    </row>
    <row r="5251" spans="6:6">
      <c r="F5251" s="35"/>
    </row>
    <row r="5252" spans="6:6">
      <c r="F5252" s="35"/>
    </row>
    <row r="5253" spans="6:6">
      <c r="F5253" s="35"/>
    </row>
    <row r="5254" spans="6:6">
      <c r="F5254" s="35"/>
    </row>
    <row r="5255" spans="6:6">
      <c r="F5255" s="35"/>
    </row>
    <row r="5256" spans="6:6">
      <c r="F5256" s="35"/>
    </row>
    <row r="5257" spans="6:6">
      <c r="F5257" s="35"/>
    </row>
    <row r="5258" spans="6:6">
      <c r="F5258" s="35"/>
    </row>
    <row r="5259" spans="6:6">
      <c r="F5259" s="35"/>
    </row>
    <row r="5260" spans="6:6">
      <c r="F5260" s="35"/>
    </row>
    <row r="5261" spans="6:6">
      <c r="F5261" s="35"/>
    </row>
    <row r="5262" spans="6:6">
      <c r="F5262" s="35"/>
    </row>
    <row r="5263" spans="6:6">
      <c r="F5263" s="35"/>
    </row>
    <row r="5264" spans="6:6">
      <c r="F5264" s="35"/>
    </row>
    <row r="5265" spans="6:6">
      <c r="F5265" s="35"/>
    </row>
    <row r="5266" spans="6:6">
      <c r="F5266" s="35"/>
    </row>
    <row r="5267" spans="6:6">
      <c r="F5267" s="35"/>
    </row>
    <row r="5268" spans="6:6">
      <c r="F5268" s="35"/>
    </row>
    <row r="5269" spans="6:6">
      <c r="F5269" s="35"/>
    </row>
    <row r="5270" spans="6:6">
      <c r="F5270" s="35"/>
    </row>
    <row r="5271" spans="6:6">
      <c r="F5271" s="35"/>
    </row>
    <row r="5272" spans="6:6">
      <c r="F5272" s="35"/>
    </row>
    <row r="5273" spans="6:6">
      <c r="F5273" s="35"/>
    </row>
    <row r="5274" spans="6:6">
      <c r="F5274" s="35"/>
    </row>
    <row r="5275" spans="6:6">
      <c r="F5275" s="35"/>
    </row>
    <row r="5276" spans="6:6">
      <c r="F5276" s="35"/>
    </row>
    <row r="5277" spans="6:6">
      <c r="F5277" s="35"/>
    </row>
    <row r="5278" spans="6:6">
      <c r="F5278" s="35"/>
    </row>
    <row r="5279" spans="6:6">
      <c r="F5279" s="35"/>
    </row>
    <row r="5280" spans="6:6">
      <c r="F5280" s="35"/>
    </row>
    <row r="5281" spans="6:6">
      <c r="F5281" s="35"/>
    </row>
    <row r="5282" spans="6:6">
      <c r="F5282" s="35"/>
    </row>
    <row r="5283" spans="6:6">
      <c r="F5283" s="35"/>
    </row>
    <row r="5284" spans="6:6">
      <c r="F5284" s="35"/>
    </row>
    <row r="5285" spans="6:6">
      <c r="F5285" s="35"/>
    </row>
    <row r="5286" spans="6:6">
      <c r="F5286" s="35"/>
    </row>
    <row r="5287" spans="6:6">
      <c r="F5287" s="35"/>
    </row>
    <row r="5288" spans="6:6">
      <c r="F5288" s="35"/>
    </row>
    <row r="5289" spans="6:6">
      <c r="F5289" s="35"/>
    </row>
    <row r="5290" spans="6:6">
      <c r="F5290" s="35"/>
    </row>
    <row r="5291" spans="6:6">
      <c r="F5291" s="35"/>
    </row>
    <row r="5292" spans="6:6">
      <c r="F5292" s="35"/>
    </row>
    <row r="5293" spans="6:6">
      <c r="F5293" s="35"/>
    </row>
    <row r="5294" spans="6:6">
      <c r="F5294" s="35"/>
    </row>
    <row r="5295" spans="6:6">
      <c r="F5295" s="35"/>
    </row>
    <row r="5296" spans="6:6">
      <c r="F5296" s="35"/>
    </row>
    <row r="5297" spans="6:6">
      <c r="F5297" s="35"/>
    </row>
    <row r="5298" spans="6:6">
      <c r="F5298" s="35"/>
    </row>
    <row r="5299" spans="6:6">
      <c r="F5299" s="35"/>
    </row>
    <row r="5300" spans="6:6">
      <c r="F5300" s="35"/>
    </row>
    <row r="5301" spans="6:6">
      <c r="F5301" s="35"/>
    </row>
    <row r="5302" spans="6:6">
      <c r="F5302" s="35"/>
    </row>
    <row r="5303" spans="6:6">
      <c r="F5303" s="35"/>
    </row>
    <row r="5304" spans="6:6">
      <c r="F5304" s="35"/>
    </row>
    <row r="5305" spans="6:6">
      <c r="F5305" s="35"/>
    </row>
    <row r="5306" spans="6:6">
      <c r="F5306" s="35"/>
    </row>
    <row r="5307" spans="6:6">
      <c r="F5307" s="35"/>
    </row>
    <row r="5308" spans="6:6">
      <c r="F5308" s="35"/>
    </row>
    <row r="5309" spans="6:6">
      <c r="F5309" s="35"/>
    </row>
    <row r="5310" spans="6:6">
      <c r="F5310" s="35"/>
    </row>
    <row r="5311" spans="6:6">
      <c r="F5311" s="35"/>
    </row>
    <row r="5312" spans="6:6">
      <c r="F5312" s="35"/>
    </row>
    <row r="5313" spans="6:6">
      <c r="F5313" s="35"/>
    </row>
    <row r="5314" spans="6:6">
      <c r="F5314" s="35"/>
    </row>
    <row r="5315" spans="6:6">
      <c r="F5315" s="35"/>
    </row>
    <row r="5316" spans="6:6">
      <c r="F5316" s="35"/>
    </row>
    <row r="5317" spans="6:6">
      <c r="F5317" s="35"/>
    </row>
    <row r="5318" spans="6:6">
      <c r="F5318" s="35"/>
    </row>
    <row r="5319" spans="6:6">
      <c r="F5319" s="35"/>
    </row>
    <row r="5320" spans="6:6">
      <c r="F5320" s="35"/>
    </row>
    <row r="5321" spans="6:6">
      <c r="F5321" s="35"/>
    </row>
    <row r="5322" spans="6:6">
      <c r="F5322" s="35"/>
    </row>
    <row r="5323" spans="6:6">
      <c r="F5323" s="35"/>
    </row>
    <row r="5324" spans="6:6">
      <c r="F5324" s="35"/>
    </row>
    <row r="5325" spans="6:6">
      <c r="F5325" s="35"/>
    </row>
    <row r="5326" spans="6:6">
      <c r="F5326" s="35"/>
    </row>
    <row r="5327" spans="6:6">
      <c r="F5327" s="35"/>
    </row>
    <row r="5328" spans="6:6">
      <c r="F5328" s="35"/>
    </row>
    <row r="5329" spans="6:6">
      <c r="F5329" s="35"/>
    </row>
    <row r="5330" spans="6:6">
      <c r="F5330" s="35"/>
    </row>
    <row r="5331" spans="6:6">
      <c r="F5331" s="35"/>
    </row>
    <row r="5332" spans="6:6">
      <c r="F5332" s="35"/>
    </row>
    <row r="5333" spans="6:6">
      <c r="F5333" s="35"/>
    </row>
    <row r="5334" spans="6:6">
      <c r="F5334" s="35"/>
    </row>
    <row r="5335" spans="6:6">
      <c r="F5335" s="35"/>
    </row>
    <row r="5336" spans="6:6">
      <c r="F5336" s="35"/>
    </row>
    <row r="5337" spans="6:6">
      <c r="F5337" s="35"/>
    </row>
    <row r="5338" spans="6:6">
      <c r="F5338" s="35"/>
    </row>
    <row r="5339" spans="6:6">
      <c r="F5339" s="35"/>
    </row>
    <row r="5340" spans="6:6">
      <c r="F5340" s="35"/>
    </row>
    <row r="5341" spans="6:6">
      <c r="F5341" s="35"/>
    </row>
    <row r="5342" spans="6:6">
      <c r="F5342" s="35"/>
    </row>
    <row r="5343" spans="6:6">
      <c r="F5343" s="35"/>
    </row>
    <row r="5344" spans="6:6">
      <c r="F5344" s="35"/>
    </row>
    <row r="5345" spans="6:6">
      <c r="F5345" s="35"/>
    </row>
    <row r="5346" spans="6:6">
      <c r="F5346" s="35"/>
    </row>
    <row r="5347" spans="6:6">
      <c r="F5347" s="35"/>
    </row>
    <row r="5348" spans="6:6">
      <c r="F5348" s="35"/>
    </row>
    <row r="5349" spans="6:6">
      <c r="F5349" s="35"/>
    </row>
    <row r="5350" spans="6:6">
      <c r="F5350" s="35"/>
    </row>
    <row r="5351" spans="6:6">
      <c r="F5351" s="35"/>
    </row>
    <row r="5352" spans="6:6">
      <c r="F5352" s="35"/>
    </row>
    <row r="5353" spans="6:6">
      <c r="F5353" s="35"/>
    </row>
    <row r="5354" spans="6:6">
      <c r="F5354" s="35"/>
    </row>
    <row r="5355" spans="6:6">
      <c r="F5355" s="35"/>
    </row>
    <row r="5356" spans="6:6">
      <c r="F5356" s="35"/>
    </row>
    <row r="5357" spans="6:6">
      <c r="F5357" s="35"/>
    </row>
    <row r="5358" spans="6:6">
      <c r="F5358" s="35"/>
    </row>
    <row r="5359" spans="6:6">
      <c r="F5359" s="35"/>
    </row>
    <row r="5360" spans="6:6">
      <c r="F5360" s="35"/>
    </row>
    <row r="5361" spans="6:6">
      <c r="F5361" s="35"/>
    </row>
    <row r="5362" spans="6:6">
      <c r="F5362" s="35"/>
    </row>
    <row r="5363" spans="6:6">
      <c r="F5363" s="35"/>
    </row>
    <row r="5364" spans="6:6">
      <c r="F5364" s="35"/>
    </row>
    <row r="5365" spans="6:6">
      <c r="F5365" s="35"/>
    </row>
    <row r="5366" spans="6:6">
      <c r="F5366" s="35"/>
    </row>
    <row r="5367" spans="6:6">
      <c r="F5367" s="35"/>
    </row>
    <row r="5368" spans="6:6">
      <c r="F5368" s="35"/>
    </row>
    <row r="5369" spans="6:6">
      <c r="F5369" s="35"/>
    </row>
    <row r="5370" spans="6:6">
      <c r="F5370" s="35"/>
    </row>
    <row r="5371" spans="6:6">
      <c r="F5371" s="35"/>
    </row>
    <row r="5372" spans="6:6">
      <c r="F5372" s="35"/>
    </row>
    <row r="5373" spans="6:6">
      <c r="F5373" s="35"/>
    </row>
    <row r="5374" spans="6:6">
      <c r="F5374" s="35"/>
    </row>
    <row r="5375" spans="6:6">
      <c r="F5375" s="35"/>
    </row>
    <row r="5376" spans="6:6">
      <c r="F5376" s="35"/>
    </row>
    <row r="5377" spans="6:6">
      <c r="F5377" s="35"/>
    </row>
    <row r="5378" spans="6:6">
      <c r="F5378" s="35"/>
    </row>
    <row r="5379" spans="6:6">
      <c r="F5379" s="35"/>
    </row>
    <row r="5380" spans="6:6">
      <c r="F5380" s="35"/>
    </row>
    <row r="5381" spans="6:6">
      <c r="F5381" s="35"/>
    </row>
    <row r="5382" spans="6:6">
      <c r="F5382" s="35"/>
    </row>
    <row r="5383" spans="6:6">
      <c r="F5383" s="35"/>
    </row>
    <row r="5384" spans="6:6">
      <c r="F5384" s="35"/>
    </row>
    <row r="5385" spans="6:6">
      <c r="F5385" s="35"/>
    </row>
    <row r="5386" spans="6:6">
      <c r="F5386" s="35"/>
    </row>
    <row r="5387" spans="6:6">
      <c r="F5387" s="35"/>
    </row>
    <row r="5388" spans="6:6">
      <c r="F5388" s="35"/>
    </row>
    <row r="5389" spans="6:6">
      <c r="F5389" s="35"/>
    </row>
    <row r="5390" spans="6:6">
      <c r="F5390" s="35"/>
    </row>
    <row r="5391" spans="6:6">
      <c r="F5391" s="35"/>
    </row>
    <row r="5392" spans="6:6">
      <c r="F5392" s="35"/>
    </row>
    <row r="5393" spans="6:6">
      <c r="F5393" s="35"/>
    </row>
    <row r="5394" spans="6:6">
      <c r="F5394" s="35"/>
    </row>
    <row r="5395" spans="6:6">
      <c r="F5395" s="35"/>
    </row>
    <row r="5396" spans="6:6">
      <c r="F5396" s="35"/>
    </row>
    <row r="5397" spans="6:6">
      <c r="F5397" s="35"/>
    </row>
    <row r="5398" spans="6:6">
      <c r="F5398" s="35"/>
    </row>
    <row r="5399" spans="6:6">
      <c r="F5399" s="35"/>
    </row>
    <row r="5400" spans="6:6">
      <c r="F5400" s="35"/>
    </row>
    <row r="5401" spans="6:6">
      <c r="F5401" s="35"/>
    </row>
    <row r="5402" spans="6:6">
      <c r="F5402" s="35"/>
    </row>
    <row r="5403" spans="6:6">
      <c r="F5403" s="35"/>
    </row>
    <row r="5404" spans="6:6">
      <c r="F5404" s="35"/>
    </row>
    <row r="5405" spans="6:6">
      <c r="F5405" s="35"/>
    </row>
    <row r="5406" spans="6:6">
      <c r="F5406" s="35"/>
    </row>
    <row r="5407" spans="6:6">
      <c r="F5407" s="35"/>
    </row>
    <row r="5408" spans="6:6">
      <c r="F5408" s="35"/>
    </row>
    <row r="5409" spans="6:6">
      <c r="F5409" s="35"/>
    </row>
    <row r="5410" spans="6:6">
      <c r="F5410" s="35"/>
    </row>
    <row r="5411" spans="6:6">
      <c r="F5411" s="35"/>
    </row>
    <row r="5412" spans="6:6">
      <c r="F5412" s="35"/>
    </row>
    <row r="5413" spans="6:6">
      <c r="F5413" s="35"/>
    </row>
    <row r="5414" spans="6:6">
      <c r="F5414" s="35"/>
    </row>
    <row r="5415" spans="6:6">
      <c r="F5415" s="35"/>
    </row>
    <row r="5416" spans="6:6">
      <c r="F5416" s="35"/>
    </row>
    <row r="5417" spans="6:6">
      <c r="F5417" s="35"/>
    </row>
    <row r="5418" spans="6:6">
      <c r="F5418" s="35"/>
    </row>
    <row r="5419" spans="6:6">
      <c r="F5419" s="35"/>
    </row>
    <row r="5420" spans="6:6">
      <c r="F5420" s="35"/>
    </row>
    <row r="5421" spans="6:6">
      <c r="F5421" s="35"/>
    </row>
    <row r="5422" spans="6:6">
      <c r="F5422" s="35"/>
    </row>
    <row r="5423" spans="6:6">
      <c r="F5423" s="35"/>
    </row>
    <row r="5424" spans="6:6">
      <c r="F5424" s="35"/>
    </row>
    <row r="5425" spans="6:6">
      <c r="F5425" s="35"/>
    </row>
    <row r="5426" spans="6:6">
      <c r="F5426" s="35"/>
    </row>
    <row r="5427" spans="6:6">
      <c r="F5427" s="35"/>
    </row>
    <row r="5428" spans="6:6">
      <c r="F5428" s="35"/>
    </row>
    <row r="5429" spans="6:6">
      <c r="F5429" s="35"/>
    </row>
    <row r="5430" spans="6:6">
      <c r="F5430" s="35"/>
    </row>
    <row r="5431" spans="6:6">
      <c r="F5431" s="35"/>
    </row>
    <row r="5432" spans="6:6">
      <c r="F5432" s="35"/>
    </row>
    <row r="5433" spans="6:6">
      <c r="F5433" s="35"/>
    </row>
    <row r="5434" spans="6:6">
      <c r="F5434" s="35"/>
    </row>
    <row r="5435" spans="6:6">
      <c r="F5435" s="35"/>
    </row>
    <row r="5436" spans="6:6">
      <c r="F5436" s="35"/>
    </row>
    <row r="5437" spans="6:6">
      <c r="F5437" s="35"/>
    </row>
    <row r="5438" spans="6:6">
      <c r="F5438" s="35"/>
    </row>
    <row r="5439" spans="6:6">
      <c r="F5439" s="35"/>
    </row>
    <row r="5440" spans="6:6">
      <c r="F5440" s="35"/>
    </row>
    <row r="5441" spans="6:6">
      <c r="F5441" s="35"/>
    </row>
    <row r="5442" spans="6:6">
      <c r="F5442" s="35"/>
    </row>
    <row r="5443" spans="6:6">
      <c r="F5443" s="35"/>
    </row>
    <row r="5444" spans="6:6">
      <c r="F5444" s="35"/>
    </row>
    <row r="5445" spans="6:6">
      <c r="F5445" s="35"/>
    </row>
    <row r="5446" spans="6:6">
      <c r="F5446" s="35"/>
    </row>
    <row r="5447" spans="6:6">
      <c r="F5447" s="35"/>
    </row>
    <row r="5448" spans="6:6">
      <c r="F5448" s="35"/>
    </row>
    <row r="5449" spans="6:6">
      <c r="F5449" s="35"/>
    </row>
    <row r="5450" spans="6:6">
      <c r="F5450" s="35"/>
    </row>
    <row r="5451" spans="6:6">
      <c r="F5451" s="35"/>
    </row>
    <row r="5452" spans="6:6">
      <c r="F5452" s="35"/>
    </row>
    <row r="5453" spans="6:6">
      <c r="F5453" s="35"/>
    </row>
    <row r="5454" spans="6:6">
      <c r="F5454" s="35"/>
    </row>
    <row r="5455" spans="6:6">
      <c r="F5455" s="35"/>
    </row>
    <row r="5456" spans="6:6">
      <c r="F5456" s="35"/>
    </row>
    <row r="5457" spans="6:6">
      <c r="F5457" s="35"/>
    </row>
    <row r="5458" spans="6:6">
      <c r="F5458" s="35"/>
    </row>
    <row r="5459" spans="6:6">
      <c r="F5459" s="35"/>
    </row>
    <row r="5460" spans="6:6">
      <c r="F5460" s="35"/>
    </row>
    <row r="5461" spans="6:6">
      <c r="F5461" s="35"/>
    </row>
    <row r="5462" spans="6:6">
      <c r="F5462" s="35"/>
    </row>
    <row r="5463" spans="6:6">
      <c r="F5463" s="35"/>
    </row>
    <row r="5464" spans="6:6">
      <c r="F5464" s="35"/>
    </row>
    <row r="5465" spans="6:6">
      <c r="F5465" s="35"/>
    </row>
    <row r="5466" spans="6:6">
      <c r="F5466" s="35"/>
    </row>
    <row r="5467" spans="6:6">
      <c r="F5467" s="35"/>
    </row>
    <row r="5468" spans="6:6">
      <c r="F5468" s="35"/>
    </row>
    <row r="5469" spans="6:6">
      <c r="F5469" s="35"/>
    </row>
    <row r="5470" spans="6:6">
      <c r="F5470" s="35"/>
    </row>
    <row r="5471" spans="6:6">
      <c r="F5471" s="35"/>
    </row>
    <row r="5472" spans="6:6">
      <c r="F5472" s="35"/>
    </row>
    <row r="5473" spans="6:6">
      <c r="F5473" s="35"/>
    </row>
    <row r="5474" spans="6:6">
      <c r="F5474" s="35"/>
    </row>
    <row r="5475" spans="6:6">
      <c r="F5475" s="35"/>
    </row>
    <row r="5476" spans="6:6">
      <c r="F5476" s="35"/>
    </row>
    <row r="5477" spans="6:6">
      <c r="F5477" s="35"/>
    </row>
    <row r="5478" spans="6:6">
      <c r="F5478" s="35"/>
    </row>
    <row r="5479" spans="6:6">
      <c r="F5479" s="35"/>
    </row>
    <row r="5480" spans="6:6">
      <c r="F5480" s="35"/>
    </row>
    <row r="5481" spans="6:6">
      <c r="F5481" s="35"/>
    </row>
  </sheetData>
  <customSheetViews>
    <customSheetView guid="{9695F272-C39A-480D-82CF-77E3786CC02A}" scale="120" fitToPage="1">
      <pane ySplit="1" topLeftCell="A23" activePane="bottomLeft" state="frozen"/>
      <selection pane="bottomLeft" activeCell="B235" sqref="B235"/>
      <pageMargins left="0.25" right="0.25" top="0.25" bottom="0.25" header="0.25" footer="0.25"/>
      <pageSetup scale="52" fitToHeight="3" orientation="portrait" r:id="rId1"/>
      <headerFooter alignWithMargins="0"/>
    </customSheetView>
    <customSheetView guid="{B6F4A09F-DD16-4110-AA82-FC6A0167B13F}" fitToPage="1" showRuler="0" topLeftCell="A82">
      <selection activeCell="C108" sqref="C108"/>
      <pageMargins left="0.25" right="0.25" top="0.25" bottom="0.25" header="0.25" footer="0.25"/>
      <pageSetup scale="74" fitToHeight="2" orientation="portrait" horizontalDpi="4294967292" verticalDpi="4294967292" r:id="rId2"/>
      <headerFooter alignWithMargins="0"/>
    </customSheetView>
    <customSheetView guid="{5FFDFDA4-16DF-47AB-AA60-40B8A9FDCEA1}" scale="120" fitToPage="1">
      <pane ySplit="1" topLeftCell="A230" activePane="bottomLeft" state="frozen"/>
      <selection pane="bottomLeft" activeCell="A245" sqref="A245:F255"/>
      <pageMargins left="0.25" right="0.25" top="0.25" bottom="0.25" header="0.25" footer="0.25"/>
      <pageSetup scale="52" fitToHeight="3" orientation="portrait" r:id="rId3"/>
      <headerFooter alignWithMargins="0"/>
    </customSheetView>
  </customSheetViews>
  <mergeCells count="39">
    <mergeCell ref="A313:B313"/>
    <mergeCell ref="A250:D250"/>
    <mergeCell ref="I181:J181"/>
    <mergeCell ref="I80:J80"/>
    <mergeCell ref="I93:J93"/>
    <mergeCell ref="I105:J105"/>
    <mergeCell ref="I106:J106"/>
    <mergeCell ref="I102:K103"/>
    <mergeCell ref="I195:J195"/>
    <mergeCell ref="G236:K236"/>
    <mergeCell ref="I196:J196"/>
    <mergeCell ref="H234:K234"/>
    <mergeCell ref="A251:D251"/>
    <mergeCell ref="A252:D252"/>
    <mergeCell ref="A253:D253"/>
    <mergeCell ref="A254:D254"/>
    <mergeCell ref="I5:M9"/>
    <mergeCell ref="A237:H237"/>
    <mergeCell ref="A243:D243"/>
    <mergeCell ref="I137:J137"/>
    <mergeCell ref="I34:J34"/>
    <mergeCell ref="I44:J44"/>
    <mergeCell ref="I52:J52"/>
    <mergeCell ref="I79:J79"/>
    <mergeCell ref="G235:K235"/>
    <mergeCell ref="I129:J129"/>
    <mergeCell ref="I135:J135"/>
    <mergeCell ref="I141:J141"/>
    <mergeCell ref="F240:G240"/>
    <mergeCell ref="I122:K122"/>
    <mergeCell ref="I66:P66"/>
    <mergeCell ref="I142:J142"/>
    <mergeCell ref="A255:D255"/>
    <mergeCell ref="I43:K43"/>
    <mergeCell ref="A248:D248"/>
    <mergeCell ref="A249:D249"/>
    <mergeCell ref="A242:E242"/>
    <mergeCell ref="F241:G241"/>
    <mergeCell ref="A245:D245"/>
  </mergeCells>
  <phoneticPr fontId="5" type="noConversion"/>
  <pageMargins left="0.25" right="0.25" top="0.25" bottom="0.25" header="0.25" footer="0.25"/>
  <pageSetup scale="52" fitToHeight="3"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50"/>
  <sheetViews>
    <sheetView topLeftCell="A43" workbookViewId="0">
      <selection activeCell="C74" sqref="C73:C74"/>
    </sheetView>
  </sheetViews>
  <sheetFormatPr defaultRowHeight="12.75"/>
  <cols>
    <col min="1" max="2" width="15.83203125" customWidth="1"/>
    <col min="3" max="3" width="90.83203125" customWidth="1"/>
    <col min="4" max="6" width="30.83203125" customWidth="1"/>
  </cols>
  <sheetData>
    <row r="1" spans="1:6">
      <c r="A1" s="36" t="s">
        <v>247</v>
      </c>
      <c r="B1" s="36"/>
      <c r="F1" s="228" t="s">
        <v>285</v>
      </c>
    </row>
    <row r="2" spans="1:6" ht="12.75" customHeight="1" thickBot="1">
      <c r="F2" s="229"/>
    </row>
    <row r="3" spans="1:6" ht="13.5" thickBot="1">
      <c r="A3" s="64" t="s">
        <v>248</v>
      </c>
      <c r="B3" s="64" t="s">
        <v>300</v>
      </c>
      <c r="C3" s="64" t="s">
        <v>274</v>
      </c>
      <c r="D3" s="77" t="s">
        <v>249</v>
      </c>
      <c r="E3" s="78" t="s">
        <v>284</v>
      </c>
      <c r="F3" s="230"/>
    </row>
    <row r="4" spans="1:6">
      <c r="A4" s="63">
        <v>37457</v>
      </c>
      <c r="B4" s="63"/>
      <c r="C4" t="s">
        <v>251</v>
      </c>
      <c r="D4" t="s">
        <v>250</v>
      </c>
      <c r="E4" t="s">
        <v>227</v>
      </c>
      <c r="F4" t="s">
        <v>227</v>
      </c>
    </row>
    <row r="5" spans="1:6">
      <c r="A5" s="63">
        <v>37881</v>
      </c>
      <c r="B5" s="63"/>
      <c r="C5" t="s">
        <v>253</v>
      </c>
      <c r="D5" t="s">
        <v>252</v>
      </c>
      <c r="E5" t="s">
        <v>227</v>
      </c>
      <c r="F5" t="s">
        <v>227</v>
      </c>
    </row>
    <row r="6" spans="1:6">
      <c r="A6" s="63">
        <v>37936</v>
      </c>
      <c r="B6" s="63"/>
      <c r="C6" t="s">
        <v>254</v>
      </c>
      <c r="D6" t="s">
        <v>255</v>
      </c>
      <c r="E6" t="s">
        <v>227</v>
      </c>
      <c r="F6" t="s">
        <v>227</v>
      </c>
    </row>
    <row r="7" spans="1:6">
      <c r="A7" s="63">
        <v>37972</v>
      </c>
      <c r="B7" s="63"/>
      <c r="C7" t="s">
        <v>256</v>
      </c>
      <c r="D7" t="s">
        <v>250</v>
      </c>
      <c r="E7" t="s">
        <v>227</v>
      </c>
      <c r="F7" t="s">
        <v>227</v>
      </c>
    </row>
    <row r="8" spans="1:6">
      <c r="A8" s="63">
        <v>37999</v>
      </c>
      <c r="B8" s="63"/>
      <c r="C8" t="s">
        <v>257</v>
      </c>
      <c r="D8" t="s">
        <v>250</v>
      </c>
      <c r="E8" t="s">
        <v>227</v>
      </c>
      <c r="F8" t="s">
        <v>227</v>
      </c>
    </row>
    <row r="9" spans="1:6">
      <c r="A9" s="63">
        <v>38007</v>
      </c>
      <c r="B9" s="63"/>
      <c r="C9" t="s">
        <v>258</v>
      </c>
      <c r="D9" t="s">
        <v>250</v>
      </c>
      <c r="E9" t="s">
        <v>227</v>
      </c>
      <c r="F9" t="s">
        <v>227</v>
      </c>
    </row>
    <row r="10" spans="1:6">
      <c r="A10" s="63">
        <v>38126</v>
      </c>
      <c r="B10" s="63"/>
      <c r="C10" t="s">
        <v>259</v>
      </c>
      <c r="D10" t="s">
        <v>250</v>
      </c>
      <c r="E10" t="s">
        <v>227</v>
      </c>
      <c r="F10" t="s">
        <v>227</v>
      </c>
    </row>
    <row r="11" spans="1:6">
      <c r="A11" s="63">
        <v>38672</v>
      </c>
      <c r="B11" s="63"/>
      <c r="C11" t="s">
        <v>261</v>
      </c>
      <c r="D11" t="s">
        <v>260</v>
      </c>
      <c r="E11" t="s">
        <v>227</v>
      </c>
      <c r="F11" t="s">
        <v>227</v>
      </c>
    </row>
    <row r="12" spans="1:6">
      <c r="A12" s="63">
        <v>38777</v>
      </c>
      <c r="B12" s="63"/>
      <c r="C12" t="s">
        <v>262</v>
      </c>
      <c r="D12" t="s">
        <v>260</v>
      </c>
      <c r="E12" t="s">
        <v>227</v>
      </c>
      <c r="F12" t="s">
        <v>227</v>
      </c>
    </row>
    <row r="13" spans="1:6">
      <c r="A13" s="63">
        <v>39023</v>
      </c>
      <c r="B13" s="63"/>
      <c r="C13" t="s">
        <v>263</v>
      </c>
      <c r="D13" t="s">
        <v>264</v>
      </c>
      <c r="E13" t="s">
        <v>227</v>
      </c>
      <c r="F13" t="s">
        <v>227</v>
      </c>
    </row>
    <row r="14" spans="1:6">
      <c r="A14" s="63">
        <v>39051</v>
      </c>
      <c r="B14" s="63"/>
      <c r="C14" t="s">
        <v>265</v>
      </c>
      <c r="D14" t="s">
        <v>260</v>
      </c>
      <c r="E14" t="s">
        <v>227</v>
      </c>
      <c r="F14" t="s">
        <v>227</v>
      </c>
    </row>
    <row r="15" spans="1:6">
      <c r="A15" s="63">
        <v>39245</v>
      </c>
      <c r="B15" s="63"/>
      <c r="C15" t="s">
        <v>266</v>
      </c>
      <c r="D15" t="s">
        <v>260</v>
      </c>
      <c r="E15" t="s">
        <v>227</v>
      </c>
      <c r="F15" t="s">
        <v>227</v>
      </c>
    </row>
    <row r="16" spans="1:6">
      <c r="A16" s="63">
        <v>39260</v>
      </c>
      <c r="B16" s="63"/>
      <c r="C16" t="s">
        <v>267</v>
      </c>
      <c r="D16" t="s">
        <v>260</v>
      </c>
      <c r="E16" t="s">
        <v>227</v>
      </c>
      <c r="F16" t="s">
        <v>227</v>
      </c>
    </row>
    <row r="17" spans="1:6">
      <c r="A17" s="63">
        <v>39492</v>
      </c>
      <c r="B17" s="63"/>
      <c r="C17" t="s">
        <v>268</v>
      </c>
      <c r="D17" t="s">
        <v>260</v>
      </c>
      <c r="E17" t="s">
        <v>227</v>
      </c>
      <c r="F17" t="s">
        <v>227</v>
      </c>
    </row>
    <row r="18" spans="1:6">
      <c r="A18" s="63">
        <v>39924</v>
      </c>
      <c r="B18" s="63"/>
      <c r="C18" t="s">
        <v>269</v>
      </c>
      <c r="D18" t="s">
        <v>260</v>
      </c>
      <c r="E18" t="s">
        <v>227</v>
      </c>
      <c r="F18" t="s">
        <v>227</v>
      </c>
    </row>
    <row r="19" spans="1:6">
      <c r="C19" t="s">
        <v>270</v>
      </c>
      <c r="E19" t="s">
        <v>227</v>
      </c>
      <c r="F19" t="s">
        <v>227</v>
      </c>
    </row>
    <row r="20" spans="1:6">
      <c r="A20" s="63">
        <v>40002</v>
      </c>
      <c r="B20" s="63"/>
      <c r="C20" t="s">
        <v>276</v>
      </c>
      <c r="D20" t="s">
        <v>260</v>
      </c>
      <c r="E20" t="s">
        <v>227</v>
      </c>
      <c r="F20" t="s">
        <v>227</v>
      </c>
    </row>
    <row r="21" spans="1:6">
      <c r="A21" s="63">
        <v>40002</v>
      </c>
      <c r="B21" s="63"/>
      <c r="C21" t="s">
        <v>277</v>
      </c>
      <c r="D21" t="s">
        <v>260</v>
      </c>
      <c r="E21" t="s">
        <v>227</v>
      </c>
      <c r="F21" t="s">
        <v>227</v>
      </c>
    </row>
    <row r="22" spans="1:6">
      <c r="A22" s="63">
        <v>40012</v>
      </c>
      <c r="B22" s="63"/>
      <c r="C22" t="s">
        <v>275</v>
      </c>
      <c r="D22" t="s">
        <v>260</v>
      </c>
      <c r="E22" t="s">
        <v>227</v>
      </c>
      <c r="F22" t="s">
        <v>227</v>
      </c>
    </row>
    <row r="23" spans="1:6">
      <c r="A23" s="63">
        <v>40130</v>
      </c>
      <c r="B23" s="63"/>
      <c r="C23" t="s">
        <v>271</v>
      </c>
      <c r="D23" t="s">
        <v>260</v>
      </c>
      <c r="E23" t="s">
        <v>227</v>
      </c>
      <c r="F23" t="s">
        <v>227</v>
      </c>
    </row>
    <row r="24" spans="1:6">
      <c r="A24" s="63">
        <v>40210</v>
      </c>
      <c r="B24" s="63"/>
      <c r="C24" t="s">
        <v>272</v>
      </c>
      <c r="D24" t="s">
        <v>260</v>
      </c>
      <c r="E24" t="s">
        <v>227</v>
      </c>
      <c r="F24" t="s">
        <v>227</v>
      </c>
    </row>
    <row r="25" spans="1:6">
      <c r="A25" s="63">
        <v>40270</v>
      </c>
      <c r="B25" s="63"/>
      <c r="C25" t="s">
        <v>273</v>
      </c>
      <c r="D25" t="s">
        <v>260</v>
      </c>
      <c r="E25" t="s">
        <v>227</v>
      </c>
      <c r="F25" t="s">
        <v>227</v>
      </c>
    </row>
    <row r="26" spans="1:6">
      <c r="A26" s="63">
        <v>40340</v>
      </c>
      <c r="B26" s="63"/>
      <c r="C26" t="s">
        <v>278</v>
      </c>
      <c r="D26" t="s">
        <v>260</v>
      </c>
      <c r="E26" t="s">
        <v>227</v>
      </c>
      <c r="F26" t="s">
        <v>227</v>
      </c>
    </row>
    <row r="27" spans="1:6">
      <c r="A27" s="63">
        <v>40354</v>
      </c>
      <c r="B27" s="63"/>
      <c r="C27" t="s">
        <v>279</v>
      </c>
      <c r="D27" t="s">
        <v>280</v>
      </c>
      <c r="E27" t="s">
        <v>260</v>
      </c>
      <c r="F27" t="s">
        <v>227</v>
      </c>
    </row>
    <row r="28" spans="1:6">
      <c r="A28" s="63">
        <v>40387</v>
      </c>
      <c r="B28" s="63"/>
      <c r="C28" t="s">
        <v>281</v>
      </c>
      <c r="D28" t="s">
        <v>260</v>
      </c>
      <c r="E28" t="s">
        <v>227</v>
      </c>
      <c r="F28" t="s">
        <v>227</v>
      </c>
    </row>
    <row r="29" spans="1:6">
      <c r="C29" t="s">
        <v>282</v>
      </c>
    </row>
    <row r="30" spans="1:6">
      <c r="A30" s="63">
        <v>40389</v>
      </c>
      <c r="B30" s="63"/>
      <c r="C30" t="s">
        <v>283</v>
      </c>
      <c r="D30" t="s">
        <v>260</v>
      </c>
      <c r="E30" t="s">
        <v>264</v>
      </c>
      <c r="F30" t="s">
        <v>227</v>
      </c>
    </row>
    <row r="31" spans="1:6" ht="18" customHeight="1">
      <c r="A31" s="231" t="s">
        <v>286</v>
      </c>
      <c r="B31" s="231"/>
      <c r="C31" s="231"/>
      <c r="D31" s="231"/>
      <c r="E31" s="231"/>
      <c r="F31" s="231"/>
    </row>
    <row r="32" spans="1:6" ht="18" customHeight="1">
      <c r="A32" s="231"/>
      <c r="B32" s="231"/>
      <c r="C32" s="231"/>
      <c r="D32" s="231"/>
      <c r="E32" s="231"/>
      <c r="F32" s="231"/>
    </row>
    <row r="33" spans="1:6">
      <c r="A33" s="63">
        <v>40831</v>
      </c>
      <c r="B33" s="63"/>
      <c r="C33" t="s">
        <v>289</v>
      </c>
      <c r="D33" t="s">
        <v>260</v>
      </c>
      <c r="E33" t="s">
        <v>290</v>
      </c>
      <c r="F33" s="63">
        <v>40831</v>
      </c>
    </row>
    <row r="34" spans="1:6">
      <c r="C34" t="s">
        <v>288</v>
      </c>
    </row>
    <row r="35" spans="1:6" ht="76.5">
      <c r="A35" s="63">
        <v>40913</v>
      </c>
      <c r="B35" s="63" t="s">
        <v>301</v>
      </c>
      <c r="C35" s="79" t="s">
        <v>293</v>
      </c>
      <c r="D35" t="s">
        <v>292</v>
      </c>
      <c r="E35" t="s">
        <v>264</v>
      </c>
      <c r="F35" s="80">
        <v>40548</v>
      </c>
    </row>
    <row r="36" spans="1:6" ht="25.5">
      <c r="A36" s="80">
        <v>40948</v>
      </c>
      <c r="B36" s="80" t="s">
        <v>298</v>
      </c>
      <c r="C36" s="79" t="s">
        <v>297</v>
      </c>
      <c r="D36" t="s">
        <v>292</v>
      </c>
      <c r="E36" t="s">
        <v>260</v>
      </c>
      <c r="F36" s="80">
        <v>40948</v>
      </c>
    </row>
    <row r="37" spans="1:6" ht="38.25">
      <c r="A37" s="80">
        <v>40963</v>
      </c>
      <c r="B37" t="s">
        <v>299</v>
      </c>
      <c r="C37" s="79" t="s">
        <v>302</v>
      </c>
      <c r="D37" t="s">
        <v>292</v>
      </c>
      <c r="E37" t="s">
        <v>260</v>
      </c>
      <c r="F37" s="80">
        <v>40963</v>
      </c>
    </row>
    <row r="38" spans="1:6" ht="25.5">
      <c r="A38" s="80">
        <v>40974</v>
      </c>
      <c r="B38" t="s">
        <v>303</v>
      </c>
      <c r="C38" s="79" t="s">
        <v>304</v>
      </c>
      <c r="D38" t="s">
        <v>292</v>
      </c>
      <c r="E38" t="s">
        <v>260</v>
      </c>
      <c r="F38" s="80">
        <v>40974</v>
      </c>
    </row>
    <row r="39" spans="1:6" ht="63.75">
      <c r="A39" s="80">
        <v>41044</v>
      </c>
      <c r="B39" t="s">
        <v>305</v>
      </c>
      <c r="C39" s="79" t="s">
        <v>306</v>
      </c>
      <c r="D39" t="s">
        <v>292</v>
      </c>
      <c r="E39" t="s">
        <v>260</v>
      </c>
      <c r="F39" s="80">
        <v>41045</v>
      </c>
    </row>
    <row r="40" spans="1:6">
      <c r="A40" s="80">
        <v>41065</v>
      </c>
      <c r="B40" t="s">
        <v>307</v>
      </c>
      <c r="C40" s="79" t="s">
        <v>308</v>
      </c>
      <c r="D40" t="s">
        <v>292</v>
      </c>
      <c r="E40" t="s">
        <v>260</v>
      </c>
      <c r="F40" s="80">
        <v>41068</v>
      </c>
    </row>
    <row r="41" spans="1:6">
      <c r="A41" s="80">
        <v>41076</v>
      </c>
      <c r="B41" t="s">
        <v>309</v>
      </c>
      <c r="C41" s="79" t="s">
        <v>313</v>
      </c>
      <c r="D41" t="s">
        <v>260</v>
      </c>
      <c r="E41" t="s">
        <v>255</v>
      </c>
      <c r="F41" s="80">
        <v>41076</v>
      </c>
    </row>
    <row r="42" spans="1:6" ht="25.5">
      <c r="A42" s="80">
        <v>41086</v>
      </c>
      <c r="B42" t="s">
        <v>316</v>
      </c>
      <c r="C42" s="79" t="s">
        <v>317</v>
      </c>
      <c r="D42" t="s">
        <v>292</v>
      </c>
      <c r="E42" t="s">
        <v>260</v>
      </c>
      <c r="F42" s="80">
        <v>41096</v>
      </c>
    </row>
    <row r="43" spans="1:6">
      <c r="A43" s="80">
        <v>41142</v>
      </c>
      <c r="B43" t="s">
        <v>320</v>
      </c>
      <c r="C43" s="79" t="s">
        <v>321</v>
      </c>
      <c r="D43" t="s">
        <v>292</v>
      </c>
      <c r="E43" t="s">
        <v>260</v>
      </c>
      <c r="F43" s="80">
        <v>41151</v>
      </c>
    </row>
    <row r="44" spans="1:6">
      <c r="A44" s="80">
        <v>41289</v>
      </c>
      <c r="B44" t="s">
        <v>323</v>
      </c>
      <c r="C44" s="79" t="s">
        <v>325</v>
      </c>
      <c r="D44" t="s">
        <v>292</v>
      </c>
      <c r="E44" t="s">
        <v>328</v>
      </c>
      <c r="F44" s="80">
        <v>41293</v>
      </c>
    </row>
    <row r="45" spans="1:6" ht="38.25">
      <c r="A45" s="80">
        <v>41303</v>
      </c>
      <c r="B45" t="s">
        <v>326</v>
      </c>
      <c r="C45" s="79" t="s">
        <v>327</v>
      </c>
      <c r="D45" t="s">
        <v>292</v>
      </c>
      <c r="E45" t="s">
        <v>260</v>
      </c>
      <c r="F45" s="80">
        <v>41305</v>
      </c>
    </row>
    <row r="46" spans="1:6" ht="38.25" customHeight="1">
      <c r="A46" s="80">
        <v>41317</v>
      </c>
      <c r="B46" t="s">
        <v>329</v>
      </c>
      <c r="C46" s="100" t="s">
        <v>330</v>
      </c>
      <c r="D46" t="s">
        <v>292</v>
      </c>
      <c r="E46" t="s">
        <v>260</v>
      </c>
    </row>
    <row r="47" spans="1:6" ht="38.25">
      <c r="A47" s="80">
        <v>41429</v>
      </c>
      <c r="B47" t="s">
        <v>331</v>
      </c>
      <c r="C47" s="100" t="s">
        <v>332</v>
      </c>
      <c r="D47" t="s">
        <v>292</v>
      </c>
      <c r="E47" t="s">
        <v>260</v>
      </c>
    </row>
    <row r="48" spans="1:6" ht="25.5">
      <c r="A48" s="80">
        <v>41676</v>
      </c>
      <c r="C48" s="79" t="s">
        <v>336</v>
      </c>
      <c r="D48" t="s">
        <v>337</v>
      </c>
      <c r="E48" t="s">
        <v>338</v>
      </c>
    </row>
    <row r="49" spans="1:5">
      <c r="A49" s="80">
        <v>41696</v>
      </c>
      <c r="C49" s="79" t="s">
        <v>342</v>
      </c>
      <c r="D49" t="s">
        <v>337</v>
      </c>
      <c r="E49" t="s">
        <v>338</v>
      </c>
    </row>
    <row r="50" spans="1:5" ht="25.5">
      <c r="A50" s="80">
        <v>41698</v>
      </c>
      <c r="C50" s="79" t="s">
        <v>373</v>
      </c>
      <c r="D50" t="s">
        <v>338</v>
      </c>
      <c r="E50" t="s">
        <v>337</v>
      </c>
    </row>
  </sheetData>
  <customSheetViews>
    <customSheetView guid="{9695F272-C39A-480D-82CF-77E3786CC02A}" fitToPage="1" topLeftCell="A13">
      <selection activeCell="C51" sqref="C50:C51"/>
      <pageMargins left="0.7" right="0.7" top="0.75" bottom="0.75" header="0.3" footer="0.3"/>
      <pageSetup scale="68" orientation="landscape" r:id="rId1"/>
    </customSheetView>
    <customSheetView guid="{5FFDFDA4-16DF-47AB-AA60-40B8A9FDCEA1}" fitToPage="1" topLeftCell="A46">
      <selection activeCell="E48" sqref="E48"/>
      <pageMargins left="0.7" right="0.7" top="0.75" bottom="0.75" header="0.3" footer="0.3"/>
      <pageSetup scale="68" orientation="landscape" r:id="rId2"/>
    </customSheetView>
  </customSheetViews>
  <mergeCells count="2">
    <mergeCell ref="F1:F3"/>
    <mergeCell ref="A31:F32"/>
  </mergeCells>
  <pageMargins left="0.7" right="0.7" top="0.75" bottom="0.75" header="0.3" footer="0.3"/>
  <pageSetup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5BA5E57E587E4E8739CA2EA06D4A6D" ma:contentTypeVersion="20" ma:contentTypeDescription="Create a new document." ma:contentTypeScope="" ma:versionID="f4a4a9b204aaed28dc24abcdd66625c1">
  <xsd:schema xmlns:xsd="http://www.w3.org/2001/XMLSchema" xmlns:xs="http://www.w3.org/2001/XMLSchema" xmlns:p="http://schemas.microsoft.com/office/2006/metadata/properties" xmlns:ns1="http://schemas.microsoft.com/sharepoint/v3" xmlns:ns2="f68b5819-a7b2-4966-810c-fc56aef43a19" xmlns:ns3="5408d5d0-3ce7-44d1-bc14-da8c7bc464ca" targetNamespace="http://schemas.microsoft.com/office/2006/metadata/properties" ma:root="true" ma:fieldsID="7bee2a6b978f5986df325545544fb7b1" ns1:_="" ns2:_="" ns3:_="">
    <xsd:import namespace="http://schemas.microsoft.com/sharepoint/v3"/>
    <xsd:import namespace="f68b5819-a7b2-4966-810c-fc56aef43a19"/>
    <xsd:import namespace="5408d5d0-3ce7-44d1-bc14-da8c7bc464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8b5819-a7b2-4966-810c-fc56aef43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8d5d0-3ce7-44d1-bc14-da8c7bc464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044aa7f-9758-41c5-ba34-ac86b4e5f09e}" ma:internalName="TaxCatchAll" ma:showField="CatchAllData" ma:web="5408d5d0-3ce7-44d1-bc14-da8c7bc464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68b5819-a7b2-4966-810c-fc56aef43a19">
      <Terms xmlns="http://schemas.microsoft.com/office/infopath/2007/PartnerControls"/>
    </lcf76f155ced4ddcb4097134ff3c332f>
    <_ip_UnifiedCompliancePolicyProperties xmlns="http://schemas.microsoft.com/sharepoint/v3" xsi:nil="true"/>
    <TaxCatchAll xmlns="5408d5d0-3ce7-44d1-bc14-da8c7bc464ca" xsi:nil="true"/>
  </documentManagement>
</p:properties>
</file>

<file path=customXml/itemProps1.xml><?xml version="1.0" encoding="utf-8"?>
<ds:datastoreItem xmlns:ds="http://schemas.openxmlformats.org/officeDocument/2006/customXml" ds:itemID="{F05460E9-353F-4CCD-925C-B420735AC4E1}">
  <ds:schemaRefs>
    <ds:schemaRef ds:uri="http://schemas.microsoft.com/sharepoint/v3/contenttype/forms"/>
  </ds:schemaRefs>
</ds:datastoreItem>
</file>

<file path=customXml/itemProps2.xml><?xml version="1.0" encoding="utf-8"?>
<ds:datastoreItem xmlns:ds="http://schemas.openxmlformats.org/officeDocument/2006/customXml" ds:itemID="{53C5BCC1-0A69-461D-8FC5-FCEF34037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8b5819-a7b2-4966-810c-fc56aef43a19"/>
    <ds:schemaRef ds:uri="5408d5d0-3ce7-44d1-bc14-da8c7bc46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507EDE-46DF-46AB-865F-3F37BBF5A04D}">
  <ds:schemaRefs>
    <ds:schemaRef ds:uri="http://schemas.microsoft.com/office/2006/metadata/properties"/>
    <ds:schemaRef ds:uri="http://schemas.microsoft.com/office/infopath/2007/PartnerControls"/>
    <ds:schemaRef ds:uri="http://schemas.microsoft.com/sharepoint/v3"/>
    <ds:schemaRef ds:uri="f68b5819-a7b2-4966-810c-fc56aef43a19"/>
    <ds:schemaRef ds:uri="5408d5d0-3ce7-44d1-bc14-da8c7bc464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Short Form</vt:lpstr>
      <vt:lpstr>Isotope Look-Up Table</vt:lpstr>
      <vt:lpstr>Change Log</vt:lpstr>
      <vt:lpstr>'Isotope Look-Up Table'!Print_Area</vt:lpstr>
      <vt:lpstr>'Short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Irradiations - Processing</dc:creator>
  <cp:lastModifiedBy>Nichols, Rachel</cp:lastModifiedBy>
  <cp:lastPrinted>2018-03-19T20:57:08Z</cp:lastPrinted>
  <dcterms:created xsi:type="dcterms:W3CDTF">1999-01-13T20:08:32Z</dcterms:created>
  <dcterms:modified xsi:type="dcterms:W3CDTF">2024-05-02T20:18:05Z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0x010100C45BA5E57E587E4E8739CA2EA06D4A6D</vt:lpwstr>
  </property>
  <property fmtid="{D5CDD505-2E9C-101B-9397-08002B2CF9AE}" pid="3" name="MediaServiceImageTags">
    <vt:lpwstr/>
  </property>
</Properties>
</file>